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EDITAIS\2021\PP 11 - TRANSPORTE ESCOLAR\"/>
    </mc:Choice>
  </mc:AlternateContent>
  <xr:revisionPtr revIDLastSave="0" documentId="8_{F15BB24A-3920-445C-B7FB-D67825655A2E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Plan1" sheetId="18" r:id="rId1"/>
    <sheet name="em branco" sheetId="19" r:id="rId2"/>
  </sheets>
  <definedNames>
    <definedName name="_xlnm.Print_Area" localSheetId="1">'em branco'!$A$1:$N$60</definedName>
    <definedName name="_xlnm.Print_Area" localSheetId="0">Plan1!$A$1:$N$60</definedName>
  </definedNames>
  <calcPr calcId="181029"/>
  <customWorkbookViews>
    <customWorkbookView name="renato - Modo de exibição pessoal" guid="{6A5128AA-46A2-4214-91D0-65858841AABF}" mergeInterval="0" personalView="1" maximized="1" xWindow="1" yWindow="1" windowWidth="1366" windowHeight="538" activeSheetId="1"/>
  </customWorkbookViews>
</workbook>
</file>

<file path=xl/calcChain.xml><?xml version="1.0" encoding="utf-8"?>
<calcChain xmlns="http://schemas.openxmlformats.org/spreadsheetml/2006/main">
  <c r="M44" i="19" l="1"/>
  <c r="L44" i="19"/>
  <c r="K44" i="19"/>
  <c r="J44" i="19"/>
  <c r="I44" i="19"/>
  <c r="H44" i="19"/>
  <c r="G44" i="19"/>
  <c r="F44" i="19"/>
  <c r="E44" i="19"/>
  <c r="D44" i="19"/>
  <c r="C44" i="19"/>
  <c r="B44" i="19"/>
  <c r="M45" i="19"/>
  <c r="L45" i="19"/>
  <c r="K45" i="19"/>
  <c r="J45" i="19"/>
  <c r="I45" i="19"/>
  <c r="H45" i="19"/>
  <c r="G45" i="19"/>
  <c r="F45" i="19"/>
  <c r="E45" i="19"/>
  <c r="D45" i="19"/>
  <c r="C45" i="19"/>
  <c r="B45" i="19"/>
  <c r="M37" i="19"/>
  <c r="L37" i="19"/>
  <c r="K37" i="19"/>
  <c r="J37" i="19"/>
  <c r="I37" i="19"/>
  <c r="H37" i="19"/>
  <c r="G37" i="19"/>
  <c r="F37" i="19"/>
  <c r="E37" i="19"/>
  <c r="D37" i="19"/>
  <c r="C37" i="19"/>
  <c r="B37" i="19"/>
  <c r="M36" i="19"/>
  <c r="M38" i="19" s="1"/>
  <c r="L36" i="19"/>
  <c r="L38" i="19" s="1"/>
  <c r="K36" i="19"/>
  <c r="K38" i="19" s="1"/>
  <c r="J36" i="19"/>
  <c r="J38" i="19" s="1"/>
  <c r="I36" i="19"/>
  <c r="I38" i="19" s="1"/>
  <c r="H36" i="19"/>
  <c r="H38" i="19" s="1"/>
  <c r="G36" i="19"/>
  <c r="G38" i="19" s="1"/>
  <c r="F36" i="19"/>
  <c r="F38" i="19" s="1"/>
  <c r="E36" i="19"/>
  <c r="E38" i="19" s="1"/>
  <c r="D36" i="19"/>
  <c r="D38" i="19" s="1"/>
  <c r="C36" i="19"/>
  <c r="C38" i="19" s="1"/>
  <c r="B36" i="19"/>
  <c r="B38" i="19" s="1"/>
  <c r="M23" i="19"/>
  <c r="L23" i="19"/>
  <c r="K23" i="19"/>
  <c r="J23" i="19"/>
  <c r="I23" i="19"/>
  <c r="H23" i="19"/>
  <c r="G23" i="19"/>
  <c r="F23" i="19"/>
  <c r="E23" i="19"/>
  <c r="D23" i="19"/>
  <c r="C23" i="19"/>
  <c r="B23" i="19"/>
  <c r="M5" i="19"/>
  <c r="L5" i="19"/>
  <c r="K5" i="19"/>
  <c r="J5" i="19"/>
  <c r="I5" i="19"/>
  <c r="H5" i="19"/>
  <c r="G5" i="19"/>
  <c r="F5" i="19"/>
  <c r="E5" i="19"/>
  <c r="D5" i="19"/>
  <c r="C5" i="19"/>
  <c r="B5" i="19"/>
  <c r="M4" i="19"/>
  <c r="M13" i="19" s="1"/>
  <c r="L4" i="19"/>
  <c r="L13" i="19" s="1"/>
  <c r="K4" i="19"/>
  <c r="K13" i="19" s="1"/>
  <c r="J4" i="19"/>
  <c r="J13" i="19" s="1"/>
  <c r="I4" i="19"/>
  <c r="I13" i="19" s="1"/>
  <c r="H4" i="19"/>
  <c r="H13" i="19" s="1"/>
  <c r="G4" i="19"/>
  <c r="G13" i="19" s="1"/>
  <c r="F4" i="19"/>
  <c r="F13" i="19" s="1"/>
  <c r="E4" i="19"/>
  <c r="E13" i="19" s="1"/>
  <c r="D4" i="19"/>
  <c r="D13" i="19" s="1"/>
  <c r="C4" i="19"/>
  <c r="C13" i="19" s="1"/>
  <c r="B4" i="19"/>
  <c r="B13" i="19" s="1"/>
  <c r="B34" i="18"/>
  <c r="C34" i="18"/>
  <c r="D34" i="18"/>
  <c r="E34" i="18"/>
  <c r="F34" i="18"/>
  <c r="G34" i="18"/>
  <c r="H34" i="18"/>
  <c r="I34" i="18"/>
  <c r="J34" i="18"/>
  <c r="K34" i="18"/>
  <c r="L34" i="18"/>
  <c r="M34" i="18"/>
  <c r="B32" i="18"/>
  <c r="E14" i="19" l="1"/>
  <c r="I14" i="19"/>
  <c r="K14" i="19"/>
  <c r="M14" i="19"/>
  <c r="C14" i="19"/>
  <c r="G14" i="19"/>
  <c r="B14" i="19"/>
  <c r="D14" i="19"/>
  <c r="F14" i="19"/>
  <c r="H14" i="19"/>
  <c r="J14" i="19"/>
  <c r="L14" i="19"/>
  <c r="C32" i="18"/>
  <c r="D32" i="18"/>
  <c r="E32" i="18"/>
  <c r="F32" i="18"/>
  <c r="G32" i="18"/>
  <c r="H32" i="18"/>
  <c r="I32" i="18"/>
  <c r="J32" i="18"/>
  <c r="K32" i="18"/>
  <c r="L32" i="18"/>
  <c r="M32" i="18"/>
  <c r="J24" i="19" l="1"/>
  <c r="J47" i="19" s="1"/>
  <c r="J54" i="19" s="1"/>
  <c r="F24" i="19"/>
  <c r="F47" i="19" s="1"/>
  <c r="F54" i="19" s="1"/>
  <c r="B24" i="19"/>
  <c r="B47" i="19" s="1"/>
  <c r="B54" i="19" s="1"/>
  <c r="K24" i="19"/>
  <c r="K47" i="19" s="1"/>
  <c r="K54" i="19" s="1"/>
  <c r="G24" i="19"/>
  <c r="G47" i="19" s="1"/>
  <c r="G54" i="19" s="1"/>
  <c r="C24" i="19"/>
  <c r="C47" i="19" s="1"/>
  <c r="C54" i="19" s="1"/>
  <c r="L24" i="19"/>
  <c r="L47" i="19" s="1"/>
  <c r="L54" i="19" s="1"/>
  <c r="H24" i="19"/>
  <c r="H47" i="19" s="1"/>
  <c r="H54" i="19" s="1"/>
  <c r="D24" i="19"/>
  <c r="D47" i="19" s="1"/>
  <c r="D54" i="19" s="1"/>
  <c r="M24" i="19"/>
  <c r="M47" i="19" s="1"/>
  <c r="M54" i="19" s="1"/>
  <c r="I24" i="19"/>
  <c r="I47" i="19" s="1"/>
  <c r="I54" i="19" s="1"/>
  <c r="E24" i="19"/>
  <c r="E47" i="19" s="1"/>
  <c r="E54" i="19" s="1"/>
  <c r="C23" i="18"/>
  <c r="D23" i="18"/>
  <c r="E23" i="18"/>
  <c r="F23" i="18"/>
  <c r="G23" i="18"/>
  <c r="H23" i="18"/>
  <c r="I23" i="18"/>
  <c r="J23" i="18"/>
  <c r="K23" i="18"/>
  <c r="L23" i="18"/>
  <c r="M23" i="18"/>
  <c r="B23" i="18"/>
  <c r="C37" i="18"/>
  <c r="D37" i="18"/>
  <c r="E37" i="18"/>
  <c r="F37" i="18"/>
  <c r="G37" i="18"/>
  <c r="H37" i="18"/>
  <c r="I37" i="18"/>
  <c r="J37" i="18"/>
  <c r="K37" i="18"/>
  <c r="L37" i="18"/>
  <c r="M37" i="18"/>
  <c r="B37" i="18"/>
  <c r="C44" i="18"/>
  <c r="D44" i="18"/>
  <c r="E44" i="18"/>
  <c r="F44" i="18"/>
  <c r="G44" i="18"/>
  <c r="H44" i="18"/>
  <c r="I44" i="18"/>
  <c r="J44" i="18"/>
  <c r="K44" i="18"/>
  <c r="L44" i="18"/>
  <c r="M44" i="18"/>
  <c r="B44" i="18"/>
  <c r="L36" i="18"/>
  <c r="L42" i="18"/>
  <c r="L43" i="18" s="1"/>
  <c r="L28" i="18"/>
  <c r="L29" i="18" s="1"/>
  <c r="L20" i="18"/>
  <c r="L18" i="18"/>
  <c r="L19" i="18" s="1"/>
  <c r="L5" i="18"/>
  <c r="L4" i="18"/>
  <c r="L13" i="18" s="1"/>
  <c r="L14" i="18" s="1"/>
  <c r="I42" i="18"/>
  <c r="I43" i="18" s="1"/>
  <c r="I28" i="18"/>
  <c r="I29" i="18" s="1"/>
  <c r="I20" i="18"/>
  <c r="I18" i="18"/>
  <c r="I19" i="18" s="1"/>
  <c r="I5" i="18"/>
  <c r="I4" i="18"/>
  <c r="I13" i="18" s="1"/>
  <c r="I14" i="18" s="1"/>
  <c r="H42" i="18"/>
  <c r="H43" i="18" s="1"/>
  <c r="H28" i="18"/>
  <c r="H29" i="18" s="1"/>
  <c r="H20" i="18"/>
  <c r="H18" i="18"/>
  <c r="H19" i="18" s="1"/>
  <c r="H5" i="18"/>
  <c r="H4" i="18"/>
  <c r="H13" i="18" s="1"/>
  <c r="H14" i="18" s="1"/>
  <c r="G42" i="18"/>
  <c r="G43" i="18" s="1"/>
  <c r="G28" i="18"/>
  <c r="G29" i="18" s="1"/>
  <c r="G20" i="18"/>
  <c r="G18" i="18"/>
  <c r="G5" i="18"/>
  <c r="G4" i="18"/>
  <c r="G13" i="18" s="1"/>
  <c r="G14" i="18" s="1"/>
  <c r="E42" i="18"/>
  <c r="E43" i="18" s="1"/>
  <c r="E28" i="18"/>
  <c r="E29" i="18" s="1"/>
  <c r="E20" i="18"/>
  <c r="E18" i="18"/>
  <c r="E19" i="18" s="1"/>
  <c r="E5" i="18"/>
  <c r="E4" i="18"/>
  <c r="E13" i="18" s="1"/>
  <c r="M42" i="18"/>
  <c r="M43" i="18" s="1"/>
  <c r="M28" i="18"/>
  <c r="M29" i="18" s="1"/>
  <c r="M20" i="18"/>
  <c r="M18" i="18"/>
  <c r="M19" i="18" s="1"/>
  <c r="M5" i="18"/>
  <c r="M4" i="18"/>
  <c r="M13" i="18" s="1"/>
  <c r="M14" i="18" s="1"/>
  <c r="K42" i="18"/>
  <c r="K43" i="18" s="1"/>
  <c r="K28" i="18"/>
  <c r="K29" i="18" s="1"/>
  <c r="K20" i="18"/>
  <c r="K18" i="18"/>
  <c r="K19" i="18" s="1"/>
  <c r="K5" i="18"/>
  <c r="K4" i="18"/>
  <c r="K13" i="18" s="1"/>
  <c r="J42" i="18"/>
  <c r="J43" i="18" s="1"/>
  <c r="J28" i="18"/>
  <c r="J29" i="18" s="1"/>
  <c r="J20" i="18"/>
  <c r="J18" i="18"/>
  <c r="J19" i="18" s="1"/>
  <c r="J5" i="18"/>
  <c r="J4" i="18"/>
  <c r="J13" i="18" s="1"/>
  <c r="J14" i="18" s="1"/>
  <c r="F42" i="18"/>
  <c r="F43" i="18" s="1"/>
  <c r="F28" i="18"/>
  <c r="F29" i="18" s="1"/>
  <c r="F20" i="18"/>
  <c r="F18" i="18"/>
  <c r="F5" i="18"/>
  <c r="F4" i="18"/>
  <c r="F13" i="18" s="1"/>
  <c r="F14" i="18" s="1"/>
  <c r="D42" i="18"/>
  <c r="D43" i="18" s="1"/>
  <c r="D28" i="18"/>
  <c r="D29" i="18" s="1"/>
  <c r="D20" i="18"/>
  <c r="D18" i="18"/>
  <c r="D5" i="18"/>
  <c r="D4" i="18"/>
  <c r="D13" i="18" s="1"/>
  <c r="D14" i="18" s="1"/>
  <c r="B28" i="18"/>
  <c r="I58" i="19" l="1"/>
  <c r="I55" i="19"/>
  <c r="D58" i="19"/>
  <c r="D55" i="19"/>
  <c r="L58" i="19"/>
  <c r="L55" i="19"/>
  <c r="G58" i="19"/>
  <c r="G55" i="19"/>
  <c r="B58" i="19"/>
  <c r="B55" i="19"/>
  <c r="J58" i="19"/>
  <c r="J55" i="19"/>
  <c r="E58" i="19"/>
  <c r="E55" i="19"/>
  <c r="M58" i="19"/>
  <c r="M55" i="19"/>
  <c r="H58" i="19"/>
  <c r="H55" i="19"/>
  <c r="C58" i="19"/>
  <c r="C55" i="19"/>
  <c r="K58" i="19"/>
  <c r="K55" i="19"/>
  <c r="F58" i="19"/>
  <c r="F55" i="19"/>
  <c r="K45" i="18"/>
  <c r="L38" i="18"/>
  <c r="I36" i="18"/>
  <c r="I38" i="18" s="1"/>
  <c r="E36" i="18"/>
  <c r="E38" i="18" s="1"/>
  <c r="E45" i="18"/>
  <c r="F45" i="18"/>
  <c r="L45" i="18"/>
  <c r="H45" i="18"/>
  <c r="D45" i="18"/>
  <c r="J45" i="18"/>
  <c r="M45" i="18"/>
  <c r="I45" i="18"/>
  <c r="J36" i="18"/>
  <c r="J38" i="18" s="1"/>
  <c r="G45" i="18"/>
  <c r="B36" i="18"/>
  <c r="B38" i="18" s="1"/>
  <c r="F36" i="18"/>
  <c r="F38" i="18" s="1"/>
  <c r="E21" i="18"/>
  <c r="D36" i="18"/>
  <c r="D38" i="18" s="1"/>
  <c r="K21" i="18"/>
  <c r="K22" i="18" s="1"/>
  <c r="M36" i="18"/>
  <c r="M38" i="18" s="1"/>
  <c r="G36" i="18"/>
  <c r="G38" i="18" s="1"/>
  <c r="H36" i="18"/>
  <c r="H38" i="18" s="1"/>
  <c r="H21" i="18"/>
  <c r="H22" i="18" s="1"/>
  <c r="D19" i="18"/>
  <c r="I21" i="18"/>
  <c r="I22" i="18" s="1"/>
  <c r="L21" i="18"/>
  <c r="L22" i="18" s="1"/>
  <c r="J21" i="18"/>
  <c r="J22" i="18" s="1"/>
  <c r="M21" i="18"/>
  <c r="M22" i="18" s="1"/>
  <c r="K36" i="18"/>
  <c r="K38" i="18" s="1"/>
  <c r="G19" i="18"/>
  <c r="G21" i="18" s="1"/>
  <c r="G22" i="18" s="1"/>
  <c r="E14" i="18"/>
  <c r="K14" i="18"/>
  <c r="F19" i="18"/>
  <c r="C36" i="18"/>
  <c r="C38" i="18" s="1"/>
  <c r="N58" i="19" l="1"/>
  <c r="I24" i="18"/>
  <c r="M24" i="18"/>
  <c r="J24" i="18"/>
  <c r="K24" i="18"/>
  <c r="G24" i="18"/>
  <c r="G47" i="18" s="1"/>
  <c r="L24" i="18"/>
  <c r="H24" i="18"/>
  <c r="K47" i="18"/>
  <c r="K54" i="18" s="1"/>
  <c r="K58" i="18" s="1"/>
  <c r="E22" i="18"/>
  <c r="E24" i="18" s="1"/>
  <c r="E47" i="18" s="1"/>
  <c r="D21" i="18"/>
  <c r="F21" i="18"/>
  <c r="F22" i="18" s="1"/>
  <c r="F24" i="18" l="1"/>
  <c r="D22" i="18"/>
  <c r="D24" i="18" s="1"/>
  <c r="I47" i="18"/>
  <c r="I54" i="18" s="1"/>
  <c r="J47" i="18"/>
  <c r="J54" i="18" s="1"/>
  <c r="M47" i="18"/>
  <c r="M54" i="18" s="1"/>
  <c r="G54" i="18"/>
  <c r="G58" i="18" s="1"/>
  <c r="H47" i="18"/>
  <c r="H54" i="18" s="1"/>
  <c r="L47" i="18"/>
  <c r="L54" i="18" s="1"/>
  <c r="E54" i="18"/>
  <c r="E55" i="18" s="1"/>
  <c r="K55" i="18"/>
  <c r="G55" i="18"/>
  <c r="J58" i="18" l="1"/>
  <c r="J55" i="18"/>
  <c r="L58" i="18"/>
  <c r="L55" i="18"/>
  <c r="I55" i="18"/>
  <c r="I58" i="18"/>
  <c r="H55" i="18"/>
  <c r="H58" i="18"/>
  <c r="M58" i="18"/>
  <c r="M55" i="18"/>
  <c r="D47" i="18"/>
  <c r="D54" i="18" s="1"/>
  <c r="E58" i="18"/>
  <c r="F47" i="18"/>
  <c r="F54" i="18" s="1"/>
  <c r="F58" i="18" l="1"/>
  <c r="F55" i="18"/>
  <c r="D58" i="18"/>
  <c r="D55" i="18"/>
  <c r="B20" i="18" l="1"/>
  <c r="B18" i="18"/>
  <c r="C42" i="18"/>
  <c r="C43" i="18" s="1"/>
  <c r="C45" i="18" s="1"/>
  <c r="B42" i="18"/>
  <c r="B43" i="18" s="1"/>
  <c r="B45" i="18" s="1"/>
  <c r="C28" i="18"/>
  <c r="C29" i="18" s="1"/>
  <c r="C20" i="18"/>
  <c r="C18" i="18"/>
  <c r="C19" i="18" s="1"/>
  <c r="B5" i="18"/>
  <c r="B4" i="18"/>
  <c r="B13" i="18" s="1"/>
  <c r="C4" i="18"/>
  <c r="C13" i="18" s="1"/>
  <c r="C14" i="18" l="1"/>
  <c r="B14" i="18"/>
  <c r="B19" i="18"/>
  <c r="B21" i="18" s="1"/>
  <c r="B22" i="18" s="1"/>
  <c r="C5" i="18"/>
  <c r="B29" i="18"/>
  <c r="B24" i="18" l="1"/>
  <c r="B47" i="18" s="1"/>
  <c r="C21" i="18"/>
  <c r="C22" i="18" l="1"/>
  <c r="C24" i="18" s="1"/>
  <c r="C47" i="18" s="1"/>
  <c r="C54" i="18" s="1"/>
  <c r="C58" i="18" s="1"/>
  <c r="B54" i="18"/>
  <c r="B58" i="18" s="1"/>
  <c r="N58" i="18" l="1"/>
  <c r="B55" i="18"/>
  <c r="C55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Pedro Andre Bernardi</author>
  </authors>
  <commentList>
    <comment ref="C4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D4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E4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F4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G4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H4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I4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J4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K4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L4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M4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Pedro Andre Bernardi</author>
  </authors>
  <commentList>
    <comment ref="C4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D4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E41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F4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G41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H41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I41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J41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K41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L4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  <comment ref="M4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Pedro Andre Bernardi:</t>
        </r>
        <r>
          <rPr>
            <sz val="9"/>
            <color indexed="81"/>
            <rFont val="Tahoma"/>
            <family val="2"/>
          </rPr>
          <t xml:space="preserve">
SELIC</t>
        </r>
      </text>
    </comment>
  </commentList>
</comments>
</file>

<file path=xl/sharedStrings.xml><?xml version="1.0" encoding="utf-8"?>
<sst xmlns="http://schemas.openxmlformats.org/spreadsheetml/2006/main" count="168" uniqueCount="62">
  <si>
    <t>FGTS</t>
  </si>
  <si>
    <t>Férias</t>
  </si>
  <si>
    <t>13º Salário</t>
  </si>
  <si>
    <t>Simples</t>
  </si>
  <si>
    <t>Tipo de Veículo</t>
  </si>
  <si>
    <t>KM Total Dia</t>
  </si>
  <si>
    <t>KM Total Mês</t>
  </si>
  <si>
    <t>KM Total Ano</t>
  </si>
  <si>
    <t>Valor do Veículo</t>
  </si>
  <si>
    <t>Taxa de Uso do Veículo</t>
  </si>
  <si>
    <t>COMBUSTÍVEL</t>
  </si>
  <si>
    <t>Valor do Litro</t>
  </si>
  <si>
    <t>Combustível / Mês</t>
  </si>
  <si>
    <t>Manutenção Mensal</t>
  </si>
  <si>
    <t>MOTORISTA</t>
  </si>
  <si>
    <t>Salário Mensal</t>
  </si>
  <si>
    <t>1/3 s/ Férias</t>
  </si>
  <si>
    <t>FGTS Multa Rescisória (40%)</t>
  </si>
  <si>
    <t>Taxa de remuneração do capital (SELIC)</t>
  </si>
  <si>
    <t>Remuneração Anual</t>
  </si>
  <si>
    <t>Remuneração Mensal</t>
  </si>
  <si>
    <t>Valor do Trajeto Mensal</t>
  </si>
  <si>
    <t>ISSQN</t>
  </si>
  <si>
    <t>Lucro s/ Contrato</t>
  </si>
  <si>
    <t>Valor Km Rodado</t>
  </si>
  <si>
    <t>CUSTO FIXO ANUAL (Não Exclusivo)</t>
  </si>
  <si>
    <t>CUSTO FIXO (Exclusivo)</t>
  </si>
  <si>
    <t>Taxas e Vistorias</t>
  </si>
  <si>
    <t>Seguro Anual</t>
  </si>
  <si>
    <t>Contabilidade Anual</t>
  </si>
  <si>
    <t>Depreciação Anual</t>
  </si>
  <si>
    <t>Licenciamento Anual</t>
  </si>
  <si>
    <t>TOTAL CUSTO FIXO (EXCLUSIVO)</t>
  </si>
  <si>
    <t>TOTAL CUSTO FIXO (NÃO EXCLUSIVO)</t>
  </si>
  <si>
    <t>ÔNIBUS</t>
  </si>
  <si>
    <t>Trajeto 2</t>
  </si>
  <si>
    <t>Trajeto 4</t>
  </si>
  <si>
    <t>Trajeto 6</t>
  </si>
  <si>
    <t>Trajeto 7</t>
  </si>
  <si>
    <t>MICRO</t>
  </si>
  <si>
    <t>Trajeto 8</t>
  </si>
  <si>
    <t>Trajeto 9</t>
  </si>
  <si>
    <t>Trajeto 10</t>
  </si>
  <si>
    <t>Trajeto 15</t>
  </si>
  <si>
    <t>Trajeto 17</t>
  </si>
  <si>
    <t>Trajeto 19</t>
  </si>
  <si>
    <t>Trajeto 20</t>
  </si>
  <si>
    <t>Trajeto 21</t>
  </si>
  <si>
    <t>VAN</t>
  </si>
  <si>
    <t>TOTAL GERAL</t>
  </si>
  <si>
    <t xml:space="preserve">Custo Mensal </t>
  </si>
  <si>
    <t>% de utilização veículo</t>
  </si>
  <si>
    <t>Remuneração de capital</t>
  </si>
  <si>
    <t>VALOR TOTAL MENSAL</t>
  </si>
  <si>
    <t>Parcela Mensal - Custo Fixo Não Exclusivo</t>
  </si>
  <si>
    <t>Parcela Mensal - Custo Fixo Exclusivo</t>
  </si>
  <si>
    <t xml:space="preserve">Km/L </t>
  </si>
  <si>
    <t xml:space="preserve">Rel. Combustível/Manutenção </t>
  </si>
  <si>
    <t>Valor Total</t>
  </si>
  <si>
    <t>REMUNERAÇÃO DE CAPITAL</t>
  </si>
  <si>
    <t>TRIBURTAÇÃO E LUCRATIVIDADE</t>
  </si>
  <si>
    <t>OBS: A planilha utilizada é modelo sugestivo recebido pelo TCE/RS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</si>
</sst>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&quot;R$ &quot;* #,##0.00_);_(&quot;R$ &quot;* \(#,##0.00\);_(&quot;R$ &quot;* &quot;-&quot;??_);_(@_)"/>
    <numFmt numFmtId="166" formatCode="&quot;R$&quot;\ #,##0.00"/>
    <numFmt numFmtId="167" formatCode="#,##0.00_ ;\-#,##0.00\ "/>
    <numFmt numFmtId="168" formatCode="#,##0_ ;\-#,##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/>
    <xf numFmtId="0" fontId="0" fillId="0" borderId="4" xfId="0" applyBorder="1"/>
    <xf numFmtId="0" fontId="0" fillId="0" borderId="3" xfId="0" applyBorder="1" applyAlignment="1">
      <alignment horizontal="center"/>
    </xf>
    <xf numFmtId="0" fontId="2" fillId="2" borderId="4" xfId="0" applyFont="1" applyFill="1" applyBorder="1"/>
    <xf numFmtId="167" fontId="2" fillId="2" borderId="3" xfId="1" applyNumberFormat="1" applyFont="1" applyFill="1" applyBorder="1" applyAlignment="1">
      <alignment horizontal="center"/>
    </xf>
    <xf numFmtId="168" fontId="2" fillId="2" borderId="3" xfId="1" applyNumberFormat="1" applyFont="1" applyFill="1" applyBorder="1" applyAlignment="1">
      <alignment horizontal="center"/>
    </xf>
    <xf numFmtId="165" fontId="0" fillId="0" borderId="3" xfId="1" applyFont="1" applyBorder="1" applyAlignment="1">
      <alignment horizontal="center"/>
    </xf>
    <xf numFmtId="0" fontId="0" fillId="0" borderId="4" xfId="0" applyFill="1" applyBorder="1"/>
    <xf numFmtId="0" fontId="0" fillId="2" borderId="3" xfId="0" applyFill="1" applyBorder="1" applyAlignment="1">
      <alignment horizontal="center"/>
    </xf>
    <xf numFmtId="0" fontId="2" fillId="0" borderId="4" xfId="0" applyFont="1" applyFill="1" applyBorder="1"/>
    <xf numFmtId="165" fontId="2" fillId="0" borderId="3" xfId="1" applyFont="1" applyBorder="1"/>
    <xf numFmtId="0" fontId="0" fillId="0" borderId="3" xfId="0" applyBorder="1"/>
    <xf numFmtId="165" fontId="0" fillId="0" borderId="3" xfId="1" applyFont="1" applyBorder="1"/>
    <xf numFmtId="164" fontId="0" fillId="0" borderId="3" xfId="0" applyNumberFormat="1" applyBorder="1" applyAlignment="1">
      <alignment horizontal="center"/>
    </xf>
    <xf numFmtId="165" fontId="2" fillId="2" borderId="3" xfId="1" applyFont="1" applyFill="1" applyBorder="1" applyAlignment="1">
      <alignment horizontal="center"/>
    </xf>
    <xf numFmtId="165" fontId="0" fillId="2" borderId="3" xfId="1" applyFont="1" applyFill="1" applyBorder="1"/>
    <xf numFmtId="0" fontId="2" fillId="0" borderId="3" xfId="0" applyFont="1" applyBorder="1"/>
    <xf numFmtId="0" fontId="0" fillId="0" borderId="4" xfId="0" applyFont="1" applyBorder="1"/>
    <xf numFmtId="9" fontId="0" fillId="0" borderId="3" xfId="0" applyNumberFormat="1" applyFont="1" applyBorder="1" applyAlignment="1">
      <alignment horizontal="center"/>
    </xf>
    <xf numFmtId="164" fontId="0" fillId="0" borderId="3" xfId="0" applyNumberFormat="1" applyFont="1" applyBorder="1"/>
    <xf numFmtId="164" fontId="0" fillId="0" borderId="3" xfId="0" applyNumberFormat="1" applyFont="1" applyFill="1" applyBorder="1"/>
    <xf numFmtId="164" fontId="2" fillId="0" borderId="3" xfId="0" applyNumberFormat="1" applyFont="1" applyBorder="1"/>
    <xf numFmtId="0" fontId="0" fillId="0" borderId="0" xfId="0" applyFont="1" applyBorder="1"/>
    <xf numFmtId="9" fontId="0" fillId="0" borderId="3" xfId="0" applyNumberFormat="1" applyBorder="1" applyAlignment="1">
      <alignment horizontal="center"/>
    </xf>
    <xf numFmtId="165" fontId="2" fillId="2" borderId="3" xfId="1" applyFont="1" applyFill="1" applyBorder="1"/>
    <xf numFmtId="0" fontId="2" fillId="2" borderId="3" xfId="0" applyFont="1" applyFill="1" applyBorder="1"/>
    <xf numFmtId="0" fontId="2" fillId="2" borderId="3" xfId="0" applyFont="1" applyFill="1" applyBorder="1" applyAlignment="1">
      <alignment horizontal="center"/>
    </xf>
    <xf numFmtId="0" fontId="0" fillId="0" borderId="2" xfId="0" applyFill="1" applyBorder="1"/>
    <xf numFmtId="0" fontId="2" fillId="0" borderId="3" xfId="0" applyFont="1" applyFill="1" applyBorder="1"/>
    <xf numFmtId="0" fontId="2" fillId="0" borderId="4" xfId="0" applyFont="1" applyBorder="1" applyAlignment="1">
      <alignment horizontal="center" wrapText="1"/>
    </xf>
    <xf numFmtId="0" fontId="2" fillId="2" borderId="4" xfId="0" applyFont="1" applyFill="1" applyBorder="1" applyAlignment="1">
      <alignment horizontal="center"/>
    </xf>
    <xf numFmtId="167" fontId="2" fillId="2" borderId="4" xfId="1" applyNumberFormat="1" applyFont="1" applyFill="1" applyBorder="1" applyAlignment="1">
      <alignment horizontal="center"/>
    </xf>
    <xf numFmtId="168" fontId="2" fillId="2" borderId="4" xfId="1" applyNumberFormat="1" applyFont="1" applyFill="1" applyBorder="1" applyAlignment="1">
      <alignment horizontal="center"/>
    </xf>
    <xf numFmtId="165" fontId="0" fillId="0" borderId="4" xfId="1" applyFont="1" applyBorder="1" applyAlignment="1">
      <alignment horizontal="center"/>
    </xf>
    <xf numFmtId="0" fontId="0" fillId="0" borderId="4" xfId="0" applyBorder="1" applyAlignment="1">
      <alignment horizontal="center"/>
    </xf>
    <xf numFmtId="165" fontId="2" fillId="0" borderId="4" xfId="1" applyFont="1" applyBorder="1"/>
    <xf numFmtId="165" fontId="0" fillId="0" borderId="4" xfId="1" applyFont="1" applyBorder="1"/>
    <xf numFmtId="164" fontId="0" fillId="0" borderId="4" xfId="0" applyNumberFormat="1" applyBorder="1" applyAlignment="1">
      <alignment horizontal="center"/>
    </xf>
    <xf numFmtId="165" fontId="0" fillId="2" borderId="4" xfId="1" applyFont="1" applyFill="1" applyBorder="1"/>
    <xf numFmtId="9" fontId="0" fillId="0" borderId="4" xfId="0" applyNumberFormat="1" applyFont="1" applyBorder="1" applyAlignment="1">
      <alignment horizontal="center"/>
    </xf>
    <xf numFmtId="164" fontId="0" fillId="0" borderId="4" xfId="0" applyNumberFormat="1" applyFont="1" applyBorder="1"/>
    <xf numFmtId="164" fontId="0" fillId="0" borderId="4" xfId="0" applyNumberFormat="1" applyFont="1" applyFill="1" applyBorder="1"/>
    <xf numFmtId="0" fontId="2" fillId="0" borderId="4" xfId="0" applyFon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165" fontId="2" fillId="2" borderId="4" xfId="1" applyFont="1" applyFill="1" applyBorder="1"/>
    <xf numFmtId="0" fontId="2" fillId="0" borderId="3" xfId="0" applyFont="1" applyFill="1" applyBorder="1" applyAlignment="1">
      <alignment horizontal="center"/>
    </xf>
    <xf numFmtId="10" fontId="2" fillId="2" borderId="3" xfId="0" applyNumberFormat="1" applyFont="1" applyFill="1" applyBorder="1" applyAlignment="1">
      <alignment horizontal="center"/>
    </xf>
    <xf numFmtId="166" fontId="2" fillId="2" borderId="3" xfId="0" applyNumberFormat="1" applyFont="1" applyFill="1" applyBorder="1" applyAlignment="1">
      <alignment horizontal="center"/>
    </xf>
    <xf numFmtId="43" fontId="0" fillId="0" borderId="0" xfId="0" applyNumberFormat="1"/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1" applyFont="1" applyBorder="1" applyAlignment="1">
      <alignment horizontal="center"/>
    </xf>
    <xf numFmtId="0" fontId="5" fillId="0" borderId="0" xfId="0" applyFont="1"/>
    <xf numFmtId="0" fontId="2" fillId="0" borderId="0" xfId="0" applyFont="1"/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165" fontId="0" fillId="0" borderId="4" xfId="1" applyFont="1" applyBorder="1" applyAlignment="1">
      <alignment horizontal="center"/>
    </xf>
    <xf numFmtId="165" fontId="0" fillId="0" borderId="1" xfId="1" applyFont="1" applyBorder="1" applyAlignment="1">
      <alignment horizontal="center"/>
    </xf>
    <xf numFmtId="165" fontId="0" fillId="0" borderId="5" xfId="1" applyFon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2"/>
  <sheetViews>
    <sheetView view="pageBreakPreview" zoomScale="60" workbookViewId="0">
      <selection activeCell="F73" sqref="F73"/>
    </sheetView>
  </sheetViews>
  <sheetFormatPr defaultRowHeight="15" x14ac:dyDescent="0.25"/>
  <cols>
    <col min="1" max="1" width="38.7109375" bestFit="1" customWidth="1"/>
    <col min="2" max="2" width="19.85546875" bestFit="1" customWidth="1"/>
    <col min="3" max="4" width="20.85546875" bestFit="1" customWidth="1"/>
    <col min="5" max="5" width="19.42578125" bestFit="1" customWidth="1"/>
    <col min="6" max="6" width="19.42578125" customWidth="1"/>
    <col min="7" max="7" width="20.85546875" bestFit="1" customWidth="1"/>
    <col min="8" max="9" width="19.85546875" bestFit="1" customWidth="1"/>
    <col min="10" max="10" width="20.42578125" bestFit="1" customWidth="1"/>
    <col min="11" max="11" width="19.42578125" bestFit="1" customWidth="1"/>
    <col min="12" max="12" width="19.85546875" bestFit="1" customWidth="1"/>
    <col min="13" max="13" width="20.42578125" bestFit="1" customWidth="1"/>
    <col min="14" max="14" width="23.28515625" bestFit="1" customWidth="1"/>
  </cols>
  <sheetData>
    <row r="1" spans="1:13" ht="33" customHeight="1" x14ac:dyDescent="0.25">
      <c r="B1" s="2" t="s">
        <v>35</v>
      </c>
      <c r="C1" s="32" t="s">
        <v>36</v>
      </c>
      <c r="D1" s="1" t="s">
        <v>37</v>
      </c>
      <c r="E1" s="1" t="s">
        <v>38</v>
      </c>
      <c r="F1" s="1" t="s">
        <v>40</v>
      </c>
      <c r="G1" s="1" t="s">
        <v>41</v>
      </c>
      <c r="H1" s="1" t="s">
        <v>42</v>
      </c>
      <c r="I1" s="1" t="s">
        <v>43</v>
      </c>
      <c r="J1" s="1" t="s">
        <v>44</v>
      </c>
      <c r="K1" s="1" t="s">
        <v>45</v>
      </c>
      <c r="L1" s="1" t="s">
        <v>46</v>
      </c>
      <c r="M1" s="1" t="s">
        <v>47</v>
      </c>
    </row>
    <row r="2" spans="1:13" x14ac:dyDescent="0.25">
      <c r="A2" s="19" t="s">
        <v>4</v>
      </c>
      <c r="B2" s="29" t="s">
        <v>34</v>
      </c>
      <c r="C2" s="33" t="s">
        <v>34</v>
      </c>
      <c r="D2" s="29" t="s">
        <v>34</v>
      </c>
      <c r="E2" s="29" t="s">
        <v>39</v>
      </c>
      <c r="F2" s="29" t="s">
        <v>34</v>
      </c>
      <c r="G2" s="29" t="s">
        <v>34</v>
      </c>
      <c r="H2" s="29" t="s">
        <v>34</v>
      </c>
      <c r="I2" s="29" t="s">
        <v>39</v>
      </c>
      <c r="J2" s="29" t="s">
        <v>34</v>
      </c>
      <c r="K2" s="29" t="s">
        <v>34</v>
      </c>
      <c r="L2" s="29" t="s">
        <v>48</v>
      </c>
      <c r="M2" s="29" t="s">
        <v>34</v>
      </c>
    </row>
    <row r="3" spans="1:13" x14ac:dyDescent="0.25">
      <c r="A3" s="28" t="s">
        <v>5</v>
      </c>
      <c r="B3" s="7">
        <v>58</v>
      </c>
      <c r="C3" s="34">
        <v>110</v>
      </c>
      <c r="D3" s="7">
        <v>121</v>
      </c>
      <c r="E3" s="7">
        <v>69</v>
      </c>
      <c r="F3" s="7">
        <v>128</v>
      </c>
      <c r="G3" s="7">
        <v>165</v>
      </c>
      <c r="H3" s="7">
        <v>125</v>
      </c>
      <c r="I3" s="7">
        <v>54</v>
      </c>
      <c r="J3" s="7">
        <v>151</v>
      </c>
      <c r="K3" s="7">
        <v>48</v>
      </c>
      <c r="L3" s="7">
        <v>53</v>
      </c>
      <c r="M3" s="7">
        <v>151</v>
      </c>
    </row>
    <row r="4" spans="1:13" x14ac:dyDescent="0.25">
      <c r="A4" s="28" t="s">
        <v>6</v>
      </c>
      <c r="B4" s="8">
        <f t="shared" ref="B4:M4" si="0">B3*20</f>
        <v>1160</v>
      </c>
      <c r="C4" s="35">
        <f t="shared" si="0"/>
        <v>2200</v>
      </c>
      <c r="D4" s="8">
        <f t="shared" si="0"/>
        <v>2420</v>
      </c>
      <c r="E4" s="8">
        <f t="shared" si="0"/>
        <v>1380</v>
      </c>
      <c r="F4" s="8">
        <f t="shared" si="0"/>
        <v>2560</v>
      </c>
      <c r="G4" s="8">
        <f t="shared" si="0"/>
        <v>3300</v>
      </c>
      <c r="H4" s="8">
        <f t="shared" si="0"/>
        <v>2500</v>
      </c>
      <c r="I4" s="8">
        <f t="shared" si="0"/>
        <v>1080</v>
      </c>
      <c r="J4" s="8">
        <f t="shared" si="0"/>
        <v>3020</v>
      </c>
      <c r="K4" s="8">
        <f t="shared" si="0"/>
        <v>960</v>
      </c>
      <c r="L4" s="8">
        <f t="shared" si="0"/>
        <v>1060</v>
      </c>
      <c r="M4" s="8">
        <f t="shared" si="0"/>
        <v>3020</v>
      </c>
    </row>
    <row r="5" spans="1:13" x14ac:dyDescent="0.25">
      <c r="A5" s="28" t="s">
        <v>7</v>
      </c>
      <c r="B5" s="8">
        <f t="shared" ref="B5:M5" si="1">B3*200</f>
        <v>11600</v>
      </c>
      <c r="C5" s="35">
        <f t="shared" si="1"/>
        <v>22000</v>
      </c>
      <c r="D5" s="8">
        <f t="shared" si="1"/>
        <v>24200</v>
      </c>
      <c r="E5" s="8">
        <f t="shared" si="1"/>
        <v>13800</v>
      </c>
      <c r="F5" s="8">
        <f t="shared" si="1"/>
        <v>25600</v>
      </c>
      <c r="G5" s="8">
        <f t="shared" si="1"/>
        <v>33000</v>
      </c>
      <c r="H5" s="8">
        <f t="shared" si="1"/>
        <v>25000</v>
      </c>
      <c r="I5" s="8">
        <f t="shared" si="1"/>
        <v>10800</v>
      </c>
      <c r="J5" s="8">
        <f t="shared" si="1"/>
        <v>30200</v>
      </c>
      <c r="K5" s="8">
        <f t="shared" si="1"/>
        <v>9600</v>
      </c>
      <c r="L5" s="8">
        <f t="shared" si="1"/>
        <v>10600</v>
      </c>
      <c r="M5" s="8">
        <f t="shared" si="1"/>
        <v>30200</v>
      </c>
    </row>
    <row r="6" spans="1:13" x14ac:dyDescent="0.25">
      <c r="A6" s="14" t="s">
        <v>8</v>
      </c>
      <c r="B6" s="9">
        <v>50000</v>
      </c>
      <c r="C6" s="9">
        <v>50000</v>
      </c>
      <c r="D6" s="9">
        <v>50000</v>
      </c>
      <c r="E6" s="9">
        <v>50000</v>
      </c>
      <c r="F6" s="9">
        <v>50000</v>
      </c>
      <c r="G6" s="9">
        <v>50000</v>
      </c>
      <c r="H6" s="9">
        <v>50000</v>
      </c>
      <c r="I6" s="9">
        <v>50000</v>
      </c>
      <c r="J6" s="9">
        <v>50000</v>
      </c>
      <c r="K6" s="9">
        <v>50000</v>
      </c>
      <c r="L6" s="9">
        <v>50000</v>
      </c>
      <c r="M6" s="9">
        <v>50000</v>
      </c>
    </row>
    <row r="7" spans="1:13" x14ac:dyDescent="0.25">
      <c r="A7" s="14" t="s">
        <v>9</v>
      </c>
      <c r="B7" s="49">
        <v>0.5</v>
      </c>
      <c r="C7" s="49">
        <v>1</v>
      </c>
      <c r="D7" s="49">
        <v>1</v>
      </c>
      <c r="E7" s="49">
        <v>0.5</v>
      </c>
      <c r="F7" s="49">
        <v>1</v>
      </c>
      <c r="G7" s="49">
        <v>1</v>
      </c>
      <c r="H7" s="49">
        <v>1</v>
      </c>
      <c r="I7" s="49">
        <v>0.5</v>
      </c>
      <c r="J7" s="49">
        <v>1</v>
      </c>
      <c r="K7" s="49">
        <v>0.5</v>
      </c>
      <c r="L7" s="49">
        <v>0.5</v>
      </c>
      <c r="M7" s="49">
        <v>1</v>
      </c>
    </row>
    <row r="8" spans="1:13" x14ac:dyDescent="0.25">
      <c r="A8" s="14"/>
      <c r="B8" s="9"/>
      <c r="C8" s="36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 x14ac:dyDescent="0.25">
      <c r="A9" s="3" t="s">
        <v>10</v>
      </c>
      <c r="B9" s="9"/>
      <c r="C9" s="36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 x14ac:dyDescent="0.25">
      <c r="A10" s="10" t="s">
        <v>11</v>
      </c>
      <c r="B10" s="9">
        <v>4.13</v>
      </c>
      <c r="C10" s="9">
        <v>4.13</v>
      </c>
      <c r="D10" s="9">
        <v>4.13</v>
      </c>
      <c r="E10" s="9">
        <v>4.13</v>
      </c>
      <c r="F10" s="9">
        <v>4.13</v>
      </c>
      <c r="G10" s="9">
        <v>4.13</v>
      </c>
      <c r="H10" s="9">
        <v>4.13</v>
      </c>
      <c r="I10" s="9">
        <v>4.13</v>
      </c>
      <c r="J10" s="9">
        <v>4.13</v>
      </c>
      <c r="K10" s="9">
        <v>4.13</v>
      </c>
      <c r="L10" s="9">
        <v>4.13</v>
      </c>
      <c r="M10" s="9">
        <v>4.13</v>
      </c>
    </row>
    <row r="11" spans="1:13" x14ac:dyDescent="0.25">
      <c r="A11" s="10" t="s">
        <v>56</v>
      </c>
      <c r="B11" s="5">
        <v>3.5</v>
      </c>
      <c r="C11" s="37">
        <v>3.5</v>
      </c>
      <c r="D11" s="5">
        <v>3.5</v>
      </c>
      <c r="E11" s="5">
        <v>4.97</v>
      </c>
      <c r="F11" s="5">
        <v>3.5</v>
      </c>
      <c r="G11" s="5">
        <v>3.5</v>
      </c>
      <c r="H11" s="5">
        <v>3.5</v>
      </c>
      <c r="I11" s="5">
        <v>4.97</v>
      </c>
      <c r="J11" s="5">
        <v>3.5</v>
      </c>
      <c r="K11" s="5">
        <v>3.5</v>
      </c>
      <c r="L11" s="5">
        <v>9.2100000000000009</v>
      </c>
      <c r="M11" s="5">
        <v>3.5</v>
      </c>
    </row>
    <row r="12" spans="1:13" x14ac:dyDescent="0.25">
      <c r="A12" s="10" t="s">
        <v>57</v>
      </c>
      <c r="B12" s="11">
        <v>0.4</v>
      </c>
      <c r="C12" s="11">
        <v>0.4</v>
      </c>
      <c r="D12" s="11">
        <v>0.4</v>
      </c>
      <c r="E12" s="11">
        <v>0.4</v>
      </c>
      <c r="F12" s="11">
        <v>0.4</v>
      </c>
      <c r="G12" s="11">
        <v>0.4</v>
      </c>
      <c r="H12" s="11">
        <v>0.4</v>
      </c>
      <c r="I12" s="11">
        <v>0.4</v>
      </c>
      <c r="J12" s="11">
        <v>0.4</v>
      </c>
      <c r="K12" s="11">
        <v>0.4</v>
      </c>
      <c r="L12" s="11">
        <v>0.4</v>
      </c>
      <c r="M12" s="11">
        <v>0.4</v>
      </c>
    </row>
    <row r="13" spans="1:13" x14ac:dyDescent="0.25">
      <c r="A13" s="12" t="s">
        <v>12</v>
      </c>
      <c r="B13" s="13">
        <f t="shared" ref="B13:C13" si="2">(B4/B11)*B10</f>
        <v>1368.8</v>
      </c>
      <c r="C13" s="38">
        <f t="shared" si="2"/>
        <v>2596</v>
      </c>
      <c r="D13" s="13">
        <f t="shared" ref="D13:E13" si="3">(D4/D11)*D10</f>
        <v>2855.6</v>
      </c>
      <c r="E13" s="13">
        <f t="shared" si="3"/>
        <v>1146.7605633802816</v>
      </c>
      <c r="F13" s="13">
        <f t="shared" ref="F13:I13" si="4">(F4/F11)*F10</f>
        <v>3020.8</v>
      </c>
      <c r="G13" s="13">
        <f t="shared" si="4"/>
        <v>3894</v>
      </c>
      <c r="H13" s="13">
        <f t="shared" si="4"/>
        <v>2950</v>
      </c>
      <c r="I13" s="13">
        <f t="shared" si="4"/>
        <v>897.46478873239437</v>
      </c>
      <c r="J13" s="13">
        <f t="shared" ref="J13:L13" si="5">(J4/J11)*J10</f>
        <v>3563.6</v>
      </c>
      <c r="K13" s="13">
        <f t="shared" si="5"/>
        <v>1132.8</v>
      </c>
      <c r="L13" s="13">
        <f t="shared" si="5"/>
        <v>475.33116178067314</v>
      </c>
      <c r="M13" s="13">
        <f t="shared" ref="M13" si="6">(M4/M11)*M10</f>
        <v>3563.6</v>
      </c>
    </row>
    <row r="14" spans="1:13" x14ac:dyDescent="0.25">
      <c r="A14" s="12" t="s">
        <v>13</v>
      </c>
      <c r="B14" s="13">
        <f t="shared" ref="B14:I14" si="7">B13*B12</f>
        <v>547.52</v>
      </c>
      <c r="C14" s="38">
        <f t="shared" si="7"/>
        <v>1038.4000000000001</v>
      </c>
      <c r="D14" s="13">
        <f t="shared" si="7"/>
        <v>1142.24</v>
      </c>
      <c r="E14" s="13">
        <f t="shared" si="7"/>
        <v>458.70422535211264</v>
      </c>
      <c r="F14" s="13">
        <f t="shared" si="7"/>
        <v>1208.3200000000002</v>
      </c>
      <c r="G14" s="13">
        <f t="shared" si="7"/>
        <v>1557.6000000000001</v>
      </c>
      <c r="H14" s="13">
        <f t="shared" si="7"/>
        <v>1180</v>
      </c>
      <c r="I14" s="13">
        <f t="shared" si="7"/>
        <v>358.98591549295776</v>
      </c>
      <c r="J14" s="13">
        <f t="shared" ref="J14:L14" si="8">J13*J12</f>
        <v>1425.44</v>
      </c>
      <c r="K14" s="13">
        <f t="shared" si="8"/>
        <v>453.12</v>
      </c>
      <c r="L14" s="13">
        <f t="shared" si="8"/>
        <v>190.13246471226927</v>
      </c>
      <c r="M14" s="13">
        <f t="shared" ref="M14" si="9">M13*M12</f>
        <v>1425.44</v>
      </c>
    </row>
    <row r="15" spans="1:13" x14ac:dyDescent="0.25">
      <c r="B15" s="14"/>
      <c r="C15" s="4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13" x14ac:dyDescent="0.25">
      <c r="A16" s="3" t="s">
        <v>14</v>
      </c>
      <c r="B16" s="6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7"/>
    </row>
    <row r="17" spans="1:13" x14ac:dyDescent="0.25">
      <c r="A17" s="4" t="s">
        <v>15</v>
      </c>
      <c r="B17" s="9">
        <v>1799.53</v>
      </c>
      <c r="C17" s="9">
        <v>2595.1799999999998</v>
      </c>
      <c r="D17" s="9">
        <v>2595.1799999999998</v>
      </c>
      <c r="E17" s="9">
        <v>1799.53</v>
      </c>
      <c r="F17" s="9">
        <v>2595.1799999999998</v>
      </c>
      <c r="G17" s="9">
        <v>2595.1799999999998</v>
      </c>
      <c r="H17" s="9">
        <v>2595.1799999999998</v>
      </c>
      <c r="I17" s="9">
        <v>1799.53</v>
      </c>
      <c r="J17" s="9">
        <v>2595.1799999999998</v>
      </c>
      <c r="K17" s="9">
        <v>1799.53</v>
      </c>
      <c r="L17" s="9">
        <v>1799.53</v>
      </c>
      <c r="M17" s="9">
        <v>2595.1799999999998</v>
      </c>
    </row>
    <row r="18" spans="1:13" x14ac:dyDescent="0.25">
      <c r="A18" s="4" t="s">
        <v>1</v>
      </c>
      <c r="B18" s="9">
        <f t="shared" ref="B18:M18" si="10">(B17/12)*10/12</f>
        <v>124.96736111111112</v>
      </c>
      <c r="C18" s="36">
        <f t="shared" si="10"/>
        <v>180.2208333333333</v>
      </c>
      <c r="D18" s="9">
        <f t="shared" si="10"/>
        <v>180.2208333333333</v>
      </c>
      <c r="E18" s="9">
        <f t="shared" si="10"/>
        <v>124.96736111111112</v>
      </c>
      <c r="F18" s="9">
        <f t="shared" si="10"/>
        <v>180.2208333333333</v>
      </c>
      <c r="G18" s="9">
        <f t="shared" si="10"/>
        <v>180.2208333333333</v>
      </c>
      <c r="H18" s="9">
        <f t="shared" si="10"/>
        <v>180.2208333333333</v>
      </c>
      <c r="I18" s="9">
        <f t="shared" si="10"/>
        <v>124.96736111111112</v>
      </c>
      <c r="J18" s="9">
        <f t="shared" si="10"/>
        <v>180.2208333333333</v>
      </c>
      <c r="K18" s="9">
        <f t="shared" si="10"/>
        <v>124.96736111111112</v>
      </c>
      <c r="L18" s="9">
        <f t="shared" si="10"/>
        <v>124.96736111111112</v>
      </c>
      <c r="M18" s="9">
        <f t="shared" si="10"/>
        <v>180.2208333333333</v>
      </c>
    </row>
    <row r="19" spans="1:13" x14ac:dyDescent="0.25">
      <c r="A19" s="4" t="s">
        <v>16</v>
      </c>
      <c r="B19" s="9">
        <f t="shared" ref="B19:M19" si="11">B18/3</f>
        <v>41.655787037037037</v>
      </c>
      <c r="C19" s="36">
        <f>C18/3</f>
        <v>60.073611111111099</v>
      </c>
      <c r="D19" s="9">
        <f t="shared" si="11"/>
        <v>60.073611111111099</v>
      </c>
      <c r="E19" s="9">
        <f t="shared" si="11"/>
        <v>41.655787037037037</v>
      </c>
      <c r="F19" s="9">
        <f t="shared" si="11"/>
        <v>60.073611111111099</v>
      </c>
      <c r="G19" s="9">
        <f t="shared" si="11"/>
        <v>60.073611111111099</v>
      </c>
      <c r="H19" s="9">
        <f t="shared" si="11"/>
        <v>60.073611111111099</v>
      </c>
      <c r="I19" s="9">
        <f t="shared" si="11"/>
        <v>41.655787037037037</v>
      </c>
      <c r="J19" s="9">
        <f t="shared" si="11"/>
        <v>60.073611111111099</v>
      </c>
      <c r="K19" s="9">
        <f t="shared" si="11"/>
        <v>41.655787037037037</v>
      </c>
      <c r="L19" s="9">
        <f t="shared" si="11"/>
        <v>41.655787037037037</v>
      </c>
      <c r="M19" s="9">
        <f t="shared" si="11"/>
        <v>60.073611111111099</v>
      </c>
    </row>
    <row r="20" spans="1:13" x14ac:dyDescent="0.25">
      <c r="A20" s="4" t="s">
        <v>2</v>
      </c>
      <c r="B20" s="9">
        <f t="shared" ref="B20:M20" si="12">(B17/12)*10/12</f>
        <v>124.96736111111112</v>
      </c>
      <c r="C20" s="36">
        <f t="shared" si="12"/>
        <v>180.2208333333333</v>
      </c>
      <c r="D20" s="9">
        <f t="shared" si="12"/>
        <v>180.2208333333333</v>
      </c>
      <c r="E20" s="9">
        <f t="shared" si="12"/>
        <v>124.96736111111112</v>
      </c>
      <c r="F20" s="9">
        <f t="shared" si="12"/>
        <v>180.2208333333333</v>
      </c>
      <c r="G20" s="9">
        <f t="shared" si="12"/>
        <v>180.2208333333333</v>
      </c>
      <c r="H20" s="9">
        <f t="shared" si="12"/>
        <v>180.2208333333333</v>
      </c>
      <c r="I20" s="9">
        <f t="shared" si="12"/>
        <v>124.96736111111112</v>
      </c>
      <c r="J20" s="9">
        <f t="shared" si="12"/>
        <v>180.2208333333333</v>
      </c>
      <c r="K20" s="9">
        <f t="shared" si="12"/>
        <v>124.96736111111112</v>
      </c>
      <c r="L20" s="9">
        <f t="shared" si="12"/>
        <v>124.96736111111112</v>
      </c>
      <c r="M20" s="9">
        <f t="shared" si="12"/>
        <v>180.2208333333333</v>
      </c>
    </row>
    <row r="21" spans="1:13" x14ac:dyDescent="0.25">
      <c r="A21" s="4" t="s">
        <v>0</v>
      </c>
      <c r="B21" s="9">
        <f t="shared" ref="B21:M21" si="13">(B17+B18+B19+B20)*8%</f>
        <v>167.28964074074074</v>
      </c>
      <c r="C21" s="36">
        <f t="shared" si="13"/>
        <v>241.2556222222222</v>
      </c>
      <c r="D21" s="9">
        <f t="shared" si="13"/>
        <v>241.2556222222222</v>
      </c>
      <c r="E21" s="9">
        <f t="shared" si="13"/>
        <v>167.28964074074074</v>
      </c>
      <c r="F21" s="9">
        <f t="shared" si="13"/>
        <v>241.2556222222222</v>
      </c>
      <c r="G21" s="9">
        <f t="shared" si="13"/>
        <v>241.2556222222222</v>
      </c>
      <c r="H21" s="9">
        <f t="shared" si="13"/>
        <v>241.2556222222222</v>
      </c>
      <c r="I21" s="9">
        <f t="shared" si="13"/>
        <v>167.28964074074074</v>
      </c>
      <c r="J21" s="9">
        <f t="shared" si="13"/>
        <v>241.2556222222222</v>
      </c>
      <c r="K21" s="9">
        <f t="shared" si="13"/>
        <v>167.28964074074074</v>
      </c>
      <c r="L21" s="9">
        <f t="shared" si="13"/>
        <v>167.28964074074074</v>
      </c>
      <c r="M21" s="9">
        <f t="shared" si="13"/>
        <v>241.2556222222222</v>
      </c>
    </row>
    <row r="22" spans="1:13" x14ac:dyDescent="0.25">
      <c r="A22" s="10" t="s">
        <v>17</v>
      </c>
      <c r="B22" s="16">
        <f t="shared" ref="B22:M22" si="14">B21*40%</f>
        <v>66.915856296296298</v>
      </c>
      <c r="C22" s="40">
        <f t="shared" si="14"/>
        <v>96.502248888888886</v>
      </c>
      <c r="D22" s="16">
        <f t="shared" si="14"/>
        <v>96.502248888888886</v>
      </c>
      <c r="E22" s="16">
        <f t="shared" si="14"/>
        <v>66.915856296296298</v>
      </c>
      <c r="F22" s="16">
        <f t="shared" si="14"/>
        <v>96.502248888888886</v>
      </c>
      <c r="G22" s="16">
        <f t="shared" si="14"/>
        <v>96.502248888888886</v>
      </c>
      <c r="H22" s="16">
        <f t="shared" si="14"/>
        <v>96.502248888888886</v>
      </c>
      <c r="I22" s="16">
        <f t="shared" si="14"/>
        <v>66.915856296296298</v>
      </c>
      <c r="J22" s="16">
        <f t="shared" si="14"/>
        <v>96.502248888888886</v>
      </c>
      <c r="K22" s="16">
        <f t="shared" si="14"/>
        <v>66.915856296296298</v>
      </c>
      <c r="L22" s="16">
        <f t="shared" si="14"/>
        <v>66.915856296296298</v>
      </c>
      <c r="M22" s="16">
        <f t="shared" si="14"/>
        <v>96.502248888888886</v>
      </c>
    </row>
    <row r="23" spans="1:13" x14ac:dyDescent="0.25">
      <c r="A23" s="3" t="s">
        <v>51</v>
      </c>
      <c r="B23" s="49">
        <f t="shared" ref="B23:M23" si="15">B7</f>
        <v>0.5</v>
      </c>
      <c r="C23" s="49">
        <f t="shared" si="15"/>
        <v>1</v>
      </c>
      <c r="D23" s="49">
        <f t="shared" si="15"/>
        <v>1</v>
      </c>
      <c r="E23" s="49">
        <f t="shared" si="15"/>
        <v>0.5</v>
      </c>
      <c r="F23" s="49">
        <f t="shared" si="15"/>
        <v>1</v>
      </c>
      <c r="G23" s="49">
        <f t="shared" si="15"/>
        <v>1</v>
      </c>
      <c r="H23" s="49">
        <f t="shared" si="15"/>
        <v>1</v>
      </c>
      <c r="I23" s="49">
        <f t="shared" si="15"/>
        <v>0.5</v>
      </c>
      <c r="J23" s="49">
        <f t="shared" si="15"/>
        <v>1</v>
      </c>
      <c r="K23" s="49">
        <f t="shared" si="15"/>
        <v>0.5</v>
      </c>
      <c r="L23" s="49">
        <f t="shared" si="15"/>
        <v>0.5</v>
      </c>
      <c r="M23" s="49">
        <f t="shared" si="15"/>
        <v>1</v>
      </c>
    </row>
    <row r="24" spans="1:13" x14ac:dyDescent="0.25">
      <c r="A24" s="3" t="s">
        <v>50</v>
      </c>
      <c r="B24" s="17">
        <f>SUM(B17:B22)*B23</f>
        <v>1162.6630031481479</v>
      </c>
      <c r="C24" s="17">
        <f t="shared" ref="C24:M24" si="16">SUM(C17:C22)*C23</f>
        <v>3353.4531488888888</v>
      </c>
      <c r="D24" s="17">
        <f t="shared" si="16"/>
        <v>3353.4531488888888</v>
      </c>
      <c r="E24" s="17">
        <f t="shared" si="16"/>
        <v>1162.6630031481479</v>
      </c>
      <c r="F24" s="17">
        <f t="shared" si="16"/>
        <v>3353.4531488888888</v>
      </c>
      <c r="G24" s="17">
        <f t="shared" si="16"/>
        <v>3353.4531488888888</v>
      </c>
      <c r="H24" s="17">
        <f t="shared" si="16"/>
        <v>3353.4531488888888</v>
      </c>
      <c r="I24" s="17">
        <f t="shared" si="16"/>
        <v>1162.6630031481479</v>
      </c>
      <c r="J24" s="17">
        <f t="shared" si="16"/>
        <v>3353.4531488888888</v>
      </c>
      <c r="K24" s="17">
        <f t="shared" si="16"/>
        <v>1162.6630031481479</v>
      </c>
      <c r="L24" s="17">
        <f t="shared" si="16"/>
        <v>1162.6630031481479</v>
      </c>
      <c r="M24" s="17">
        <f t="shared" si="16"/>
        <v>3353.4531488888888</v>
      </c>
    </row>
    <row r="25" spans="1:13" x14ac:dyDescent="0.25">
      <c r="B25" s="14"/>
      <c r="C25" s="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1:13" x14ac:dyDescent="0.25">
      <c r="A26" s="3" t="s">
        <v>26</v>
      </c>
      <c r="B26" s="62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4"/>
    </row>
    <row r="27" spans="1:13" x14ac:dyDescent="0.25">
      <c r="A27" s="4" t="s">
        <v>27</v>
      </c>
      <c r="B27" s="15">
        <v>1100</v>
      </c>
      <c r="C27" s="15">
        <v>1100</v>
      </c>
      <c r="D27" s="15">
        <v>1100</v>
      </c>
      <c r="E27" s="15">
        <v>1100</v>
      </c>
      <c r="F27" s="15">
        <v>1100</v>
      </c>
      <c r="G27" s="15">
        <v>1100</v>
      </c>
      <c r="H27" s="15">
        <v>1100</v>
      </c>
      <c r="I27" s="15">
        <v>1100</v>
      </c>
      <c r="J27" s="15">
        <v>1100</v>
      </c>
      <c r="K27" s="15">
        <v>1100</v>
      </c>
      <c r="L27" s="15">
        <v>1100</v>
      </c>
      <c r="M27" s="15">
        <v>1100</v>
      </c>
    </row>
    <row r="28" spans="1:13" x14ac:dyDescent="0.25">
      <c r="A28" s="3" t="s">
        <v>32</v>
      </c>
      <c r="B28" s="13">
        <f t="shared" ref="B28:M28" si="17">SUM(B27:B27)</f>
        <v>1100</v>
      </c>
      <c r="C28" s="38">
        <f t="shared" si="17"/>
        <v>1100</v>
      </c>
      <c r="D28" s="13">
        <f t="shared" si="17"/>
        <v>1100</v>
      </c>
      <c r="E28" s="13">
        <f t="shared" si="17"/>
        <v>1100</v>
      </c>
      <c r="F28" s="13">
        <f t="shared" si="17"/>
        <v>1100</v>
      </c>
      <c r="G28" s="13">
        <f t="shared" si="17"/>
        <v>1100</v>
      </c>
      <c r="H28" s="13">
        <f t="shared" si="17"/>
        <v>1100</v>
      </c>
      <c r="I28" s="13">
        <f t="shared" si="17"/>
        <v>1100</v>
      </c>
      <c r="J28" s="13">
        <f t="shared" si="17"/>
        <v>1100</v>
      </c>
      <c r="K28" s="13">
        <f t="shared" si="17"/>
        <v>1100</v>
      </c>
      <c r="L28" s="13">
        <f t="shared" si="17"/>
        <v>1100</v>
      </c>
      <c r="M28" s="13">
        <f t="shared" si="17"/>
        <v>1100</v>
      </c>
    </row>
    <row r="29" spans="1:13" x14ac:dyDescent="0.25">
      <c r="A29" s="3" t="s">
        <v>55</v>
      </c>
      <c r="B29" s="13">
        <f t="shared" ref="B29:M29" si="18">B28/10</f>
        <v>110</v>
      </c>
      <c r="C29" s="38">
        <f t="shared" si="18"/>
        <v>110</v>
      </c>
      <c r="D29" s="13">
        <f t="shared" si="18"/>
        <v>110</v>
      </c>
      <c r="E29" s="13">
        <f t="shared" si="18"/>
        <v>110</v>
      </c>
      <c r="F29" s="13">
        <f t="shared" si="18"/>
        <v>110</v>
      </c>
      <c r="G29" s="13">
        <f t="shared" si="18"/>
        <v>110</v>
      </c>
      <c r="H29" s="13">
        <f t="shared" si="18"/>
        <v>110</v>
      </c>
      <c r="I29" s="13">
        <f t="shared" si="18"/>
        <v>110</v>
      </c>
      <c r="J29" s="13">
        <f t="shared" si="18"/>
        <v>110</v>
      </c>
      <c r="K29" s="13">
        <f t="shared" si="18"/>
        <v>110</v>
      </c>
      <c r="L29" s="13">
        <f t="shared" si="18"/>
        <v>110</v>
      </c>
      <c r="M29" s="13">
        <f t="shared" si="18"/>
        <v>110</v>
      </c>
    </row>
    <row r="30" spans="1:13" x14ac:dyDescent="0.25">
      <c r="A30" s="3"/>
      <c r="B30" s="13"/>
      <c r="C30" s="38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1:13" x14ac:dyDescent="0.25">
      <c r="A31" s="3" t="s">
        <v>25</v>
      </c>
      <c r="B31" s="62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4"/>
    </row>
    <row r="32" spans="1:13" x14ac:dyDescent="0.25">
      <c r="A32" s="4" t="s">
        <v>29</v>
      </c>
      <c r="B32" s="41">
        <f>200*12</f>
        <v>2400</v>
      </c>
      <c r="C32" s="41">
        <f t="shared" ref="C32:M32" si="19">200*12</f>
        <v>2400</v>
      </c>
      <c r="D32" s="41">
        <f t="shared" si="19"/>
        <v>2400</v>
      </c>
      <c r="E32" s="41">
        <f t="shared" si="19"/>
        <v>2400</v>
      </c>
      <c r="F32" s="41">
        <f t="shared" si="19"/>
        <v>2400</v>
      </c>
      <c r="G32" s="41">
        <f t="shared" si="19"/>
        <v>2400</v>
      </c>
      <c r="H32" s="41">
        <f t="shared" si="19"/>
        <v>2400</v>
      </c>
      <c r="I32" s="41">
        <f t="shared" si="19"/>
        <v>2400</v>
      </c>
      <c r="J32" s="41">
        <f t="shared" si="19"/>
        <v>2400</v>
      </c>
      <c r="K32" s="41">
        <f t="shared" si="19"/>
        <v>2400</v>
      </c>
      <c r="L32" s="41">
        <f t="shared" si="19"/>
        <v>2400</v>
      </c>
      <c r="M32" s="18">
        <f t="shared" si="19"/>
        <v>2400</v>
      </c>
    </row>
    <row r="33" spans="1:13" x14ac:dyDescent="0.25">
      <c r="A33" s="4" t="s">
        <v>28</v>
      </c>
      <c r="B33" s="18">
        <v>2000</v>
      </c>
      <c r="C33" s="18">
        <v>2000</v>
      </c>
      <c r="D33" s="18">
        <v>2000</v>
      </c>
      <c r="E33" s="18">
        <v>2000</v>
      </c>
      <c r="F33" s="18">
        <v>2000</v>
      </c>
      <c r="G33" s="18">
        <v>2000</v>
      </c>
      <c r="H33" s="18">
        <v>2000</v>
      </c>
      <c r="I33" s="18">
        <v>2000</v>
      </c>
      <c r="J33" s="18">
        <v>2000</v>
      </c>
      <c r="K33" s="18">
        <v>2000</v>
      </c>
      <c r="L33" s="18">
        <v>2000</v>
      </c>
      <c r="M33" s="18">
        <v>2000</v>
      </c>
    </row>
    <row r="34" spans="1:13" x14ac:dyDescent="0.25">
      <c r="A34" s="4" t="s">
        <v>30</v>
      </c>
      <c r="B34" s="18">
        <f>(B6*4.67%)</f>
        <v>2335</v>
      </c>
      <c r="C34" s="18">
        <f t="shared" ref="C34:M34" si="20">(C6*4.67%)</f>
        <v>2335</v>
      </c>
      <c r="D34" s="18">
        <f t="shared" si="20"/>
        <v>2335</v>
      </c>
      <c r="E34" s="18">
        <f t="shared" si="20"/>
        <v>2335</v>
      </c>
      <c r="F34" s="18">
        <f t="shared" si="20"/>
        <v>2335</v>
      </c>
      <c r="G34" s="18">
        <f t="shared" si="20"/>
        <v>2335</v>
      </c>
      <c r="H34" s="18">
        <f t="shared" si="20"/>
        <v>2335</v>
      </c>
      <c r="I34" s="18">
        <f t="shared" si="20"/>
        <v>2335</v>
      </c>
      <c r="J34" s="18">
        <f t="shared" si="20"/>
        <v>2335</v>
      </c>
      <c r="K34" s="18">
        <f t="shared" si="20"/>
        <v>2335</v>
      </c>
      <c r="L34" s="18">
        <f t="shared" si="20"/>
        <v>2335</v>
      </c>
      <c r="M34" s="18">
        <f t="shared" si="20"/>
        <v>2335</v>
      </c>
    </row>
    <row r="35" spans="1:13" x14ac:dyDescent="0.25">
      <c r="A35" s="4" t="s">
        <v>31</v>
      </c>
      <c r="B35" s="15">
        <v>94.69</v>
      </c>
      <c r="C35" s="39">
        <v>94.69</v>
      </c>
      <c r="D35" s="15">
        <v>94.69</v>
      </c>
      <c r="E35" s="15">
        <v>94.69</v>
      </c>
      <c r="F35" s="15">
        <v>94.69</v>
      </c>
      <c r="G35" s="15">
        <v>94.69</v>
      </c>
      <c r="H35" s="15">
        <v>94.69</v>
      </c>
      <c r="I35" s="15">
        <v>94.69</v>
      </c>
      <c r="J35" s="15">
        <v>94.69</v>
      </c>
      <c r="K35" s="15">
        <v>94.69</v>
      </c>
      <c r="L35" s="15">
        <v>94.69</v>
      </c>
      <c r="M35" s="15">
        <v>94.69</v>
      </c>
    </row>
    <row r="36" spans="1:13" x14ac:dyDescent="0.25">
      <c r="A36" s="3" t="s">
        <v>33</v>
      </c>
      <c r="B36" s="13">
        <f t="shared" ref="B36:M36" si="21">SUM(B32:B35)</f>
        <v>6829.69</v>
      </c>
      <c r="C36" s="38">
        <f t="shared" si="21"/>
        <v>6829.69</v>
      </c>
      <c r="D36" s="13">
        <f t="shared" si="21"/>
        <v>6829.69</v>
      </c>
      <c r="E36" s="13">
        <f t="shared" si="21"/>
        <v>6829.69</v>
      </c>
      <c r="F36" s="13">
        <f t="shared" si="21"/>
        <v>6829.69</v>
      </c>
      <c r="G36" s="13">
        <f t="shared" si="21"/>
        <v>6829.69</v>
      </c>
      <c r="H36" s="13">
        <f t="shared" si="21"/>
        <v>6829.69</v>
      </c>
      <c r="I36" s="13">
        <f t="shared" si="21"/>
        <v>6829.69</v>
      </c>
      <c r="J36" s="13">
        <f t="shared" si="21"/>
        <v>6829.69</v>
      </c>
      <c r="K36" s="13">
        <f t="shared" si="21"/>
        <v>6829.69</v>
      </c>
      <c r="L36" s="13">
        <f t="shared" si="21"/>
        <v>6829.69</v>
      </c>
      <c r="M36" s="13">
        <f t="shared" si="21"/>
        <v>6829.69</v>
      </c>
    </row>
    <row r="37" spans="1:13" x14ac:dyDescent="0.25">
      <c r="A37" s="3" t="s">
        <v>51</v>
      </c>
      <c r="B37" s="49">
        <f t="shared" ref="B37:M37" si="22">B7</f>
        <v>0.5</v>
      </c>
      <c r="C37" s="49">
        <f t="shared" si="22"/>
        <v>1</v>
      </c>
      <c r="D37" s="49">
        <f t="shared" si="22"/>
        <v>1</v>
      </c>
      <c r="E37" s="49">
        <f t="shared" si="22"/>
        <v>0.5</v>
      </c>
      <c r="F37" s="49">
        <f t="shared" si="22"/>
        <v>1</v>
      </c>
      <c r="G37" s="49">
        <f t="shared" si="22"/>
        <v>1</v>
      </c>
      <c r="H37" s="49">
        <f t="shared" si="22"/>
        <v>1</v>
      </c>
      <c r="I37" s="49">
        <f t="shared" si="22"/>
        <v>0.5</v>
      </c>
      <c r="J37" s="49">
        <f t="shared" si="22"/>
        <v>1</v>
      </c>
      <c r="K37" s="49">
        <f t="shared" si="22"/>
        <v>0.5</v>
      </c>
      <c r="L37" s="49">
        <f t="shared" si="22"/>
        <v>0.5</v>
      </c>
      <c r="M37" s="49">
        <f t="shared" si="22"/>
        <v>1</v>
      </c>
    </row>
    <row r="38" spans="1:13" x14ac:dyDescent="0.25">
      <c r="A38" s="31" t="s">
        <v>54</v>
      </c>
      <c r="B38" s="15">
        <f t="shared" ref="B38:M38" si="23">((B36/12)*10/12)*B37</f>
        <v>237.14201388888887</v>
      </c>
      <c r="C38" s="15">
        <f t="shared" si="23"/>
        <v>474.28402777777774</v>
      </c>
      <c r="D38" s="15">
        <f t="shared" si="23"/>
        <v>474.28402777777774</v>
      </c>
      <c r="E38" s="15">
        <f t="shared" si="23"/>
        <v>237.14201388888887</v>
      </c>
      <c r="F38" s="15">
        <f t="shared" si="23"/>
        <v>474.28402777777774</v>
      </c>
      <c r="G38" s="15">
        <f t="shared" si="23"/>
        <v>474.28402777777774</v>
      </c>
      <c r="H38" s="15">
        <f t="shared" si="23"/>
        <v>474.28402777777774</v>
      </c>
      <c r="I38" s="15">
        <f t="shared" si="23"/>
        <v>237.14201388888887</v>
      </c>
      <c r="J38" s="15">
        <f t="shared" si="23"/>
        <v>474.28402777777774</v>
      </c>
      <c r="K38" s="15">
        <f t="shared" si="23"/>
        <v>237.14201388888887</v>
      </c>
      <c r="L38" s="15">
        <f t="shared" si="23"/>
        <v>237.14201388888887</v>
      </c>
      <c r="M38" s="15">
        <f t="shared" si="23"/>
        <v>474.28402777777774</v>
      </c>
    </row>
    <row r="39" spans="1:13" x14ac:dyDescent="0.25">
      <c r="A39" s="30"/>
      <c r="D39" s="14"/>
      <c r="E39" s="14"/>
      <c r="F39" s="14"/>
      <c r="G39" s="14"/>
      <c r="H39" s="14"/>
      <c r="I39" s="14"/>
      <c r="J39" s="14"/>
      <c r="K39" s="14"/>
      <c r="L39" s="14"/>
      <c r="M39" s="14"/>
    </row>
    <row r="40" spans="1:13" x14ac:dyDescent="0.25">
      <c r="A40" s="3" t="s">
        <v>59</v>
      </c>
      <c r="B40" s="59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1"/>
    </row>
    <row r="41" spans="1:13" x14ac:dyDescent="0.25">
      <c r="A41" s="20" t="s">
        <v>18</v>
      </c>
      <c r="B41" s="21">
        <v>0.02</v>
      </c>
      <c r="C41" s="42">
        <v>0.02</v>
      </c>
      <c r="D41" s="21">
        <v>0.02</v>
      </c>
      <c r="E41" s="21">
        <v>0.02</v>
      </c>
      <c r="F41" s="21">
        <v>0.02</v>
      </c>
      <c r="G41" s="21">
        <v>0.02</v>
      </c>
      <c r="H41" s="21">
        <v>0.02</v>
      </c>
      <c r="I41" s="21">
        <v>0.02</v>
      </c>
      <c r="J41" s="21">
        <v>0.02</v>
      </c>
      <c r="K41" s="21">
        <v>0.02</v>
      </c>
      <c r="L41" s="21">
        <v>0.02</v>
      </c>
      <c r="M41" s="21">
        <v>0.02</v>
      </c>
    </row>
    <row r="42" spans="1:13" x14ac:dyDescent="0.25">
      <c r="A42" s="20" t="s">
        <v>19</v>
      </c>
      <c r="B42" s="22">
        <f t="shared" ref="B42:M42" si="24">B6*B41</f>
        <v>1000</v>
      </c>
      <c r="C42" s="43">
        <f t="shared" si="24"/>
        <v>1000</v>
      </c>
      <c r="D42" s="22">
        <f t="shared" si="24"/>
        <v>1000</v>
      </c>
      <c r="E42" s="22">
        <f t="shared" si="24"/>
        <v>1000</v>
      </c>
      <c r="F42" s="22">
        <f t="shared" si="24"/>
        <v>1000</v>
      </c>
      <c r="G42" s="22">
        <f t="shared" si="24"/>
        <v>1000</v>
      </c>
      <c r="H42" s="22">
        <f t="shared" si="24"/>
        <v>1000</v>
      </c>
      <c r="I42" s="22">
        <f t="shared" si="24"/>
        <v>1000</v>
      </c>
      <c r="J42" s="22">
        <f t="shared" si="24"/>
        <v>1000</v>
      </c>
      <c r="K42" s="22">
        <f t="shared" si="24"/>
        <v>1000</v>
      </c>
      <c r="L42" s="22">
        <f t="shared" si="24"/>
        <v>1000</v>
      </c>
      <c r="M42" s="22">
        <f t="shared" si="24"/>
        <v>1000</v>
      </c>
    </row>
    <row r="43" spans="1:13" x14ac:dyDescent="0.25">
      <c r="A43" s="20" t="s">
        <v>20</v>
      </c>
      <c r="B43" s="23">
        <f t="shared" ref="B43:M43" si="25">B42/12</f>
        <v>83.333333333333329</v>
      </c>
      <c r="C43" s="44">
        <f t="shared" si="25"/>
        <v>83.333333333333329</v>
      </c>
      <c r="D43" s="23">
        <f t="shared" si="25"/>
        <v>83.333333333333329</v>
      </c>
      <c r="E43" s="23">
        <f t="shared" si="25"/>
        <v>83.333333333333329</v>
      </c>
      <c r="F43" s="23">
        <f t="shared" si="25"/>
        <v>83.333333333333329</v>
      </c>
      <c r="G43" s="23">
        <f t="shared" si="25"/>
        <v>83.333333333333329</v>
      </c>
      <c r="H43" s="23">
        <f t="shared" si="25"/>
        <v>83.333333333333329</v>
      </c>
      <c r="I43" s="23">
        <f t="shared" si="25"/>
        <v>83.333333333333329</v>
      </c>
      <c r="J43" s="23">
        <f t="shared" si="25"/>
        <v>83.333333333333329</v>
      </c>
      <c r="K43" s="23">
        <f t="shared" si="25"/>
        <v>83.333333333333329</v>
      </c>
      <c r="L43" s="23">
        <f t="shared" si="25"/>
        <v>83.333333333333329</v>
      </c>
      <c r="M43" s="23">
        <f t="shared" si="25"/>
        <v>83.333333333333329</v>
      </c>
    </row>
    <row r="44" spans="1:13" x14ac:dyDescent="0.25">
      <c r="A44" s="3" t="s">
        <v>51</v>
      </c>
      <c r="B44" s="49">
        <f t="shared" ref="B44:M44" si="26">B7</f>
        <v>0.5</v>
      </c>
      <c r="C44" s="49">
        <f t="shared" si="26"/>
        <v>1</v>
      </c>
      <c r="D44" s="49">
        <f t="shared" si="26"/>
        <v>1</v>
      </c>
      <c r="E44" s="49">
        <f t="shared" si="26"/>
        <v>0.5</v>
      </c>
      <c r="F44" s="49">
        <f t="shared" si="26"/>
        <v>1</v>
      </c>
      <c r="G44" s="49">
        <f t="shared" si="26"/>
        <v>1</v>
      </c>
      <c r="H44" s="49">
        <f t="shared" si="26"/>
        <v>1</v>
      </c>
      <c r="I44" s="49">
        <f t="shared" si="26"/>
        <v>0.5</v>
      </c>
      <c r="J44" s="49">
        <f t="shared" si="26"/>
        <v>1</v>
      </c>
      <c r="K44" s="49">
        <f t="shared" si="26"/>
        <v>0.5</v>
      </c>
      <c r="L44" s="49">
        <f t="shared" si="26"/>
        <v>0.5</v>
      </c>
      <c r="M44" s="49">
        <f t="shared" si="26"/>
        <v>1</v>
      </c>
    </row>
    <row r="45" spans="1:13" x14ac:dyDescent="0.25">
      <c r="A45" s="3" t="s">
        <v>52</v>
      </c>
      <c r="B45" s="50">
        <f>B43*B44</f>
        <v>41.666666666666664</v>
      </c>
      <c r="C45" s="50">
        <f t="shared" ref="C45:M45" si="27">C43*C44</f>
        <v>83.333333333333329</v>
      </c>
      <c r="D45" s="50">
        <f t="shared" si="27"/>
        <v>83.333333333333329</v>
      </c>
      <c r="E45" s="50">
        <f t="shared" si="27"/>
        <v>41.666666666666664</v>
      </c>
      <c r="F45" s="50">
        <f t="shared" si="27"/>
        <v>83.333333333333329</v>
      </c>
      <c r="G45" s="50">
        <f t="shared" si="27"/>
        <v>83.333333333333329</v>
      </c>
      <c r="H45" s="50">
        <f t="shared" si="27"/>
        <v>83.333333333333329</v>
      </c>
      <c r="I45" s="50">
        <f t="shared" si="27"/>
        <v>41.666666666666664</v>
      </c>
      <c r="J45" s="50">
        <f t="shared" si="27"/>
        <v>83.333333333333329</v>
      </c>
      <c r="K45" s="50">
        <f t="shared" si="27"/>
        <v>41.666666666666664</v>
      </c>
      <c r="L45" s="50">
        <f t="shared" si="27"/>
        <v>41.666666666666664</v>
      </c>
      <c r="M45" s="50">
        <f t="shared" si="27"/>
        <v>83.333333333333329</v>
      </c>
    </row>
    <row r="46" spans="1:13" x14ac:dyDescent="0.25">
      <c r="A46" s="20"/>
      <c r="B46" s="23"/>
      <c r="C46" s="44"/>
      <c r="D46" s="23"/>
      <c r="E46" s="23"/>
      <c r="F46" s="23"/>
      <c r="G46" s="23"/>
      <c r="H46" s="23"/>
      <c r="I46" s="23"/>
      <c r="J46" s="23"/>
      <c r="K46" s="23"/>
      <c r="L46" s="23"/>
      <c r="M46" s="23"/>
    </row>
    <row r="47" spans="1:13" x14ac:dyDescent="0.25">
      <c r="A47" s="3" t="s">
        <v>21</v>
      </c>
      <c r="B47" s="24">
        <f t="shared" ref="B47:M47" si="28">B13+B14+B24+B29+B45+B38</f>
        <v>3467.7916837037033</v>
      </c>
      <c r="C47" s="24">
        <f t="shared" si="28"/>
        <v>7655.4705100000001</v>
      </c>
      <c r="D47" s="24">
        <f t="shared" si="28"/>
        <v>8018.9105099999997</v>
      </c>
      <c r="E47" s="24">
        <f t="shared" si="28"/>
        <v>3156.9364724360976</v>
      </c>
      <c r="F47" s="24">
        <f t="shared" si="28"/>
        <v>8250.1905100000004</v>
      </c>
      <c r="G47" s="24">
        <f t="shared" si="28"/>
        <v>9472.6705099999999</v>
      </c>
      <c r="H47" s="24">
        <f t="shared" si="28"/>
        <v>8151.0705099999996</v>
      </c>
      <c r="I47" s="24">
        <f t="shared" si="28"/>
        <v>2807.9223879290553</v>
      </c>
      <c r="J47" s="24">
        <f t="shared" si="28"/>
        <v>9010.1105100000004</v>
      </c>
      <c r="K47" s="24">
        <f t="shared" si="28"/>
        <v>3137.3916837037036</v>
      </c>
      <c r="L47" s="24">
        <f t="shared" si="28"/>
        <v>2216.9353101966462</v>
      </c>
      <c r="M47" s="24">
        <f t="shared" si="28"/>
        <v>9010.1105100000004</v>
      </c>
    </row>
    <row r="48" spans="1:13" x14ac:dyDescent="0.25">
      <c r="A48" s="25"/>
      <c r="B48" s="1"/>
      <c r="C48" s="45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4" x14ac:dyDescent="0.25">
      <c r="A49" s="12" t="s">
        <v>60</v>
      </c>
      <c r="B49" s="5"/>
      <c r="C49" s="37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14" x14ac:dyDescent="0.25">
      <c r="A50" s="4" t="s">
        <v>3</v>
      </c>
      <c r="B50" s="26">
        <v>0.06</v>
      </c>
      <c r="C50" s="46">
        <v>0.06</v>
      </c>
      <c r="D50" s="26">
        <v>0.06</v>
      </c>
      <c r="E50" s="26">
        <v>0.06</v>
      </c>
      <c r="F50" s="26">
        <v>0.06</v>
      </c>
      <c r="G50" s="26">
        <v>0.06</v>
      </c>
      <c r="H50" s="26">
        <v>0.06</v>
      </c>
      <c r="I50" s="26">
        <v>0.06</v>
      </c>
      <c r="J50" s="26">
        <v>0.06</v>
      </c>
      <c r="K50" s="26">
        <v>0.06</v>
      </c>
      <c r="L50" s="26">
        <v>0.06</v>
      </c>
      <c r="M50" s="26">
        <v>0.06</v>
      </c>
    </row>
    <row r="51" spans="1:14" x14ac:dyDescent="0.25">
      <c r="A51" s="4" t="s">
        <v>22</v>
      </c>
      <c r="B51" s="26">
        <v>0</v>
      </c>
      <c r="C51" s="4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</row>
    <row r="52" spans="1:14" x14ac:dyDescent="0.25">
      <c r="A52" s="12" t="s">
        <v>23</v>
      </c>
      <c r="B52" s="26">
        <v>0.2</v>
      </c>
      <c r="C52" s="26">
        <v>0.2</v>
      </c>
      <c r="D52" s="26">
        <v>0.2</v>
      </c>
      <c r="E52" s="26">
        <v>0.2</v>
      </c>
      <c r="F52" s="26">
        <v>0.2</v>
      </c>
      <c r="G52" s="26">
        <v>0.2</v>
      </c>
      <c r="H52" s="26">
        <v>0.2</v>
      </c>
      <c r="I52" s="26">
        <v>0.2</v>
      </c>
      <c r="J52" s="26">
        <v>0.2</v>
      </c>
      <c r="K52" s="26">
        <v>0.2</v>
      </c>
      <c r="L52" s="26">
        <v>0.2</v>
      </c>
      <c r="M52" s="26">
        <v>0.2</v>
      </c>
    </row>
    <row r="53" spans="1:14" x14ac:dyDescent="0.25">
      <c r="A53" s="4"/>
      <c r="B53" s="14"/>
      <c r="C53" s="4"/>
      <c r="D53" s="14"/>
      <c r="E53" s="14"/>
      <c r="F53" s="14"/>
      <c r="G53" s="14"/>
      <c r="H53" s="14"/>
      <c r="I53" s="14"/>
      <c r="J53" s="14"/>
      <c r="K53" s="14"/>
      <c r="L53" s="14"/>
      <c r="M53" s="14"/>
    </row>
    <row r="54" spans="1:14" x14ac:dyDescent="0.25">
      <c r="A54" s="6" t="s">
        <v>53</v>
      </c>
      <c r="B54" s="27">
        <f t="shared" ref="B54:M54" si="29">B47/(1-(B50+B51+B52))</f>
        <v>4686.2049779779773</v>
      </c>
      <c r="C54" s="47">
        <f t="shared" si="29"/>
        <v>10345.23041891892</v>
      </c>
      <c r="D54" s="27">
        <f t="shared" si="29"/>
        <v>10836.365554054053</v>
      </c>
      <c r="E54" s="27">
        <f t="shared" si="29"/>
        <v>4266.1303681568888</v>
      </c>
      <c r="F54" s="27">
        <f t="shared" si="29"/>
        <v>11148.906094594595</v>
      </c>
      <c r="G54" s="27">
        <f t="shared" si="29"/>
        <v>12800.906094594595</v>
      </c>
      <c r="H54" s="27">
        <f t="shared" si="29"/>
        <v>11014.960148648648</v>
      </c>
      <c r="I54" s="27">
        <f t="shared" si="29"/>
        <v>3794.4897134176422</v>
      </c>
      <c r="J54" s="27">
        <f t="shared" si="29"/>
        <v>12175.825013513515</v>
      </c>
      <c r="K54" s="27">
        <f t="shared" si="29"/>
        <v>4239.7184914914915</v>
      </c>
      <c r="L54" s="27">
        <f t="shared" si="29"/>
        <v>2995.8585272927653</v>
      </c>
      <c r="M54" s="27">
        <f t="shared" si="29"/>
        <v>12175.825013513515</v>
      </c>
    </row>
    <row r="55" spans="1:14" x14ac:dyDescent="0.25">
      <c r="A55" s="4" t="s">
        <v>24</v>
      </c>
      <c r="B55" s="16">
        <f t="shared" ref="B55:M55" si="30">B54/B4</f>
        <v>4.039831877567222</v>
      </c>
      <c r="C55" s="40">
        <f t="shared" si="30"/>
        <v>4.7023774631449635</v>
      </c>
      <c r="D55" s="16">
        <f t="shared" si="30"/>
        <v>4.4778370058074604</v>
      </c>
      <c r="E55" s="16">
        <f t="shared" si="30"/>
        <v>3.091398817504992</v>
      </c>
      <c r="F55" s="16">
        <f t="shared" si="30"/>
        <v>4.3550414432010136</v>
      </c>
      <c r="G55" s="16">
        <f t="shared" si="30"/>
        <v>3.8790624529074531</v>
      </c>
      <c r="H55" s="16">
        <f t="shared" si="30"/>
        <v>4.4059840594594588</v>
      </c>
      <c r="I55" s="16">
        <f t="shared" si="30"/>
        <v>3.5134164013126314</v>
      </c>
      <c r="J55" s="16">
        <f t="shared" si="30"/>
        <v>4.0317301369250051</v>
      </c>
      <c r="K55" s="16">
        <f t="shared" si="30"/>
        <v>4.4163734286369705</v>
      </c>
      <c r="L55" s="16">
        <f t="shared" si="30"/>
        <v>2.8262816295214765</v>
      </c>
      <c r="M55" s="16">
        <f t="shared" si="30"/>
        <v>4.0317301369250051</v>
      </c>
    </row>
    <row r="56" spans="1:14" x14ac:dyDescent="0.25">
      <c r="D56" s="14"/>
      <c r="E56" s="14"/>
      <c r="F56" s="14"/>
      <c r="G56" s="14"/>
      <c r="H56" s="14"/>
      <c r="I56" s="14"/>
      <c r="J56" s="14"/>
      <c r="K56" s="14"/>
      <c r="L56" s="14"/>
      <c r="M56" s="14"/>
    </row>
    <row r="57" spans="1:14" s="56" customFormat="1" x14ac:dyDescent="0.25">
      <c r="B57" s="1" t="s">
        <v>58</v>
      </c>
      <c r="C57" s="1" t="s">
        <v>58</v>
      </c>
      <c r="D57" s="1" t="s">
        <v>58</v>
      </c>
      <c r="E57" s="1" t="s">
        <v>58</v>
      </c>
      <c r="F57" s="1" t="s">
        <v>58</v>
      </c>
      <c r="G57" s="1" t="s">
        <v>58</v>
      </c>
      <c r="H57" s="1" t="s">
        <v>58</v>
      </c>
      <c r="I57" s="1" t="s">
        <v>58</v>
      </c>
      <c r="J57" s="1" t="s">
        <v>58</v>
      </c>
      <c r="K57" s="1" t="s">
        <v>58</v>
      </c>
      <c r="L57" s="1" t="s">
        <v>58</v>
      </c>
      <c r="M57" s="1" t="s">
        <v>58</v>
      </c>
      <c r="N57" s="48" t="s">
        <v>49</v>
      </c>
    </row>
    <row r="58" spans="1:14" s="56" customFormat="1" x14ac:dyDescent="0.25">
      <c r="B58" s="57">
        <f>B54*10</f>
        <v>46862.049779779773</v>
      </c>
      <c r="C58" s="58">
        <f t="shared" ref="C58:M58" si="31">C54*10</f>
        <v>103452.30418918919</v>
      </c>
      <c r="D58" s="57">
        <f t="shared" si="31"/>
        <v>108363.65554054052</v>
      </c>
      <c r="E58" s="57">
        <f t="shared" si="31"/>
        <v>42661.30368156889</v>
      </c>
      <c r="F58" s="57">
        <f t="shared" si="31"/>
        <v>111489.06094594595</v>
      </c>
      <c r="G58" s="57">
        <f t="shared" si="31"/>
        <v>128009.06094594595</v>
      </c>
      <c r="H58" s="57">
        <f t="shared" si="31"/>
        <v>110149.60148648648</v>
      </c>
      <c r="I58" s="57">
        <f t="shared" si="31"/>
        <v>37944.897134176419</v>
      </c>
      <c r="J58" s="57">
        <f t="shared" si="31"/>
        <v>121758.25013513515</v>
      </c>
      <c r="K58" s="57">
        <f t="shared" si="31"/>
        <v>42397.184914914913</v>
      </c>
      <c r="L58" s="57">
        <f t="shared" si="31"/>
        <v>29958.585272927652</v>
      </c>
      <c r="M58" s="57">
        <f t="shared" si="31"/>
        <v>121758.25013513515</v>
      </c>
      <c r="N58" s="24">
        <f>SUM(B58:M58)</f>
        <v>1004804.2041617461</v>
      </c>
    </row>
    <row r="59" spans="1:14" ht="15.75" x14ac:dyDescent="0.25">
      <c r="A59" s="55" t="s">
        <v>61</v>
      </c>
    </row>
    <row r="61" spans="1:14" x14ac:dyDescent="0.25">
      <c r="A61" s="51"/>
    </row>
    <row r="62" spans="1:14" x14ac:dyDescent="0.25">
      <c r="A62" s="51"/>
    </row>
  </sheetData>
  <mergeCells count="4">
    <mergeCell ref="B40:M40"/>
    <mergeCell ref="B31:M31"/>
    <mergeCell ref="B26:M26"/>
    <mergeCell ref="B16:M16"/>
  </mergeCells>
  <pageMargins left="0.511811024" right="0.511811024" top="0.78740157499999996" bottom="0.78740157499999996" header="0.31496062000000002" footer="0.31496062000000002"/>
  <pageSetup paperSize="9" scale="4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62"/>
  <sheetViews>
    <sheetView tabSelected="1" view="pageBreakPreview" topLeftCell="B1" zoomScaleSheetLayoutView="100" workbookViewId="0">
      <selection activeCell="B41" sqref="B41"/>
    </sheetView>
  </sheetViews>
  <sheetFormatPr defaultRowHeight="15" x14ac:dyDescent="0.25"/>
  <cols>
    <col min="1" max="1" width="38.7109375" bestFit="1" customWidth="1"/>
    <col min="2" max="2" width="19.85546875" bestFit="1" customWidth="1"/>
    <col min="3" max="4" width="20.85546875" bestFit="1" customWidth="1"/>
    <col min="5" max="5" width="19.42578125" bestFit="1" customWidth="1"/>
    <col min="6" max="6" width="19.42578125" customWidth="1"/>
    <col min="7" max="7" width="20.85546875" bestFit="1" customWidth="1"/>
    <col min="8" max="9" width="19.85546875" bestFit="1" customWidth="1"/>
    <col min="10" max="10" width="20.42578125" bestFit="1" customWidth="1"/>
    <col min="11" max="11" width="19.42578125" bestFit="1" customWidth="1"/>
    <col min="12" max="12" width="19.85546875" bestFit="1" customWidth="1"/>
    <col min="13" max="13" width="20.42578125" bestFit="1" customWidth="1"/>
    <col min="14" max="14" width="23.28515625" bestFit="1" customWidth="1"/>
  </cols>
  <sheetData>
    <row r="1" spans="1:13" ht="33" customHeight="1" x14ac:dyDescent="0.25">
      <c r="B1" s="2" t="s">
        <v>35</v>
      </c>
      <c r="C1" s="32" t="s">
        <v>36</v>
      </c>
      <c r="D1" s="1" t="s">
        <v>37</v>
      </c>
      <c r="E1" s="1" t="s">
        <v>38</v>
      </c>
      <c r="F1" s="1" t="s">
        <v>40</v>
      </c>
      <c r="G1" s="1" t="s">
        <v>41</v>
      </c>
      <c r="H1" s="1" t="s">
        <v>42</v>
      </c>
      <c r="I1" s="1" t="s">
        <v>43</v>
      </c>
      <c r="J1" s="1" t="s">
        <v>44</v>
      </c>
      <c r="K1" s="1" t="s">
        <v>45</v>
      </c>
      <c r="L1" s="1" t="s">
        <v>46</v>
      </c>
      <c r="M1" s="1" t="s">
        <v>47</v>
      </c>
    </row>
    <row r="2" spans="1:13" x14ac:dyDescent="0.25">
      <c r="A2" s="19" t="s">
        <v>4</v>
      </c>
      <c r="B2" s="29" t="s">
        <v>34</v>
      </c>
      <c r="C2" s="33" t="s">
        <v>34</v>
      </c>
      <c r="D2" s="29" t="s">
        <v>34</v>
      </c>
      <c r="E2" s="29" t="s">
        <v>39</v>
      </c>
      <c r="F2" s="29" t="s">
        <v>34</v>
      </c>
      <c r="G2" s="29" t="s">
        <v>34</v>
      </c>
      <c r="H2" s="29" t="s">
        <v>34</v>
      </c>
      <c r="I2" s="29" t="s">
        <v>39</v>
      </c>
      <c r="J2" s="29" t="s">
        <v>34</v>
      </c>
      <c r="K2" s="29" t="s">
        <v>34</v>
      </c>
      <c r="L2" s="29" t="s">
        <v>48</v>
      </c>
      <c r="M2" s="29" t="s">
        <v>34</v>
      </c>
    </row>
    <row r="3" spans="1:13" x14ac:dyDescent="0.25">
      <c r="A3" s="28" t="s">
        <v>5</v>
      </c>
      <c r="B3" s="7">
        <v>58</v>
      </c>
      <c r="C3" s="34">
        <v>110</v>
      </c>
      <c r="D3" s="7">
        <v>121</v>
      </c>
      <c r="E3" s="7">
        <v>69</v>
      </c>
      <c r="F3" s="7">
        <v>128</v>
      </c>
      <c r="G3" s="7">
        <v>165</v>
      </c>
      <c r="H3" s="7">
        <v>125</v>
      </c>
      <c r="I3" s="7">
        <v>54</v>
      </c>
      <c r="J3" s="7">
        <v>151</v>
      </c>
      <c r="K3" s="7">
        <v>48</v>
      </c>
      <c r="L3" s="7">
        <v>53</v>
      </c>
      <c r="M3" s="7">
        <v>151</v>
      </c>
    </row>
    <row r="4" spans="1:13" x14ac:dyDescent="0.25">
      <c r="A4" s="28" t="s">
        <v>6</v>
      </c>
      <c r="B4" s="8">
        <f t="shared" ref="B4:M4" si="0">B3*20</f>
        <v>1160</v>
      </c>
      <c r="C4" s="35">
        <f t="shared" si="0"/>
        <v>2200</v>
      </c>
      <c r="D4" s="8">
        <f t="shared" si="0"/>
        <v>2420</v>
      </c>
      <c r="E4" s="8">
        <f t="shared" si="0"/>
        <v>1380</v>
      </c>
      <c r="F4" s="8">
        <f t="shared" si="0"/>
        <v>2560</v>
      </c>
      <c r="G4" s="8">
        <f t="shared" si="0"/>
        <v>3300</v>
      </c>
      <c r="H4" s="8">
        <f t="shared" si="0"/>
        <v>2500</v>
      </c>
      <c r="I4" s="8">
        <f t="shared" si="0"/>
        <v>1080</v>
      </c>
      <c r="J4" s="8">
        <f t="shared" si="0"/>
        <v>3020</v>
      </c>
      <c r="K4" s="8">
        <f t="shared" si="0"/>
        <v>960</v>
      </c>
      <c r="L4" s="8">
        <f t="shared" si="0"/>
        <v>1060</v>
      </c>
      <c r="M4" s="8">
        <f t="shared" si="0"/>
        <v>3020</v>
      </c>
    </row>
    <row r="5" spans="1:13" x14ac:dyDescent="0.25">
      <c r="A5" s="28" t="s">
        <v>7</v>
      </c>
      <c r="B5" s="8">
        <f t="shared" ref="B5:M5" si="1">B3*200</f>
        <v>11600</v>
      </c>
      <c r="C5" s="35">
        <f t="shared" si="1"/>
        <v>22000</v>
      </c>
      <c r="D5" s="8">
        <f t="shared" si="1"/>
        <v>24200</v>
      </c>
      <c r="E5" s="8">
        <f t="shared" si="1"/>
        <v>13800</v>
      </c>
      <c r="F5" s="8">
        <f t="shared" si="1"/>
        <v>25600</v>
      </c>
      <c r="G5" s="8">
        <f t="shared" si="1"/>
        <v>33000</v>
      </c>
      <c r="H5" s="8">
        <f t="shared" si="1"/>
        <v>25000</v>
      </c>
      <c r="I5" s="8">
        <f t="shared" si="1"/>
        <v>10800</v>
      </c>
      <c r="J5" s="8">
        <f t="shared" si="1"/>
        <v>30200</v>
      </c>
      <c r="K5" s="8">
        <f t="shared" si="1"/>
        <v>9600</v>
      </c>
      <c r="L5" s="8">
        <f t="shared" si="1"/>
        <v>10600</v>
      </c>
      <c r="M5" s="8">
        <f t="shared" si="1"/>
        <v>30200</v>
      </c>
    </row>
    <row r="6" spans="1:13" x14ac:dyDescent="0.25">
      <c r="A6" s="14" t="s">
        <v>8</v>
      </c>
      <c r="B6" s="9">
        <v>50000</v>
      </c>
      <c r="C6" s="9">
        <v>50000</v>
      </c>
      <c r="D6" s="9">
        <v>50000</v>
      </c>
      <c r="E6" s="9">
        <v>50000</v>
      </c>
      <c r="F6" s="9">
        <v>50000</v>
      </c>
      <c r="G6" s="9">
        <v>50000</v>
      </c>
      <c r="H6" s="9">
        <v>50000</v>
      </c>
      <c r="I6" s="9">
        <v>50000</v>
      </c>
      <c r="J6" s="9">
        <v>50000</v>
      </c>
      <c r="K6" s="9">
        <v>50000</v>
      </c>
      <c r="L6" s="9">
        <v>50000</v>
      </c>
      <c r="M6" s="9">
        <v>50000</v>
      </c>
    </row>
    <row r="7" spans="1:13" x14ac:dyDescent="0.25">
      <c r="A7" s="14" t="s">
        <v>9</v>
      </c>
      <c r="B7" s="49">
        <v>0.5</v>
      </c>
      <c r="C7" s="49">
        <v>1</v>
      </c>
      <c r="D7" s="49">
        <v>1</v>
      </c>
      <c r="E7" s="49">
        <v>0.5</v>
      </c>
      <c r="F7" s="49">
        <v>1</v>
      </c>
      <c r="G7" s="49">
        <v>1</v>
      </c>
      <c r="H7" s="49">
        <v>1</v>
      </c>
      <c r="I7" s="49">
        <v>0.5</v>
      </c>
      <c r="J7" s="49">
        <v>1</v>
      </c>
      <c r="K7" s="49">
        <v>0.5</v>
      </c>
      <c r="L7" s="49">
        <v>0.5</v>
      </c>
      <c r="M7" s="49">
        <v>1</v>
      </c>
    </row>
    <row r="8" spans="1:13" x14ac:dyDescent="0.25">
      <c r="A8" s="14"/>
      <c r="B8" s="9"/>
      <c r="C8" s="54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 x14ac:dyDescent="0.25">
      <c r="A9" s="3" t="s">
        <v>10</v>
      </c>
      <c r="B9" s="9"/>
      <c r="C9" s="54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 x14ac:dyDescent="0.25">
      <c r="A10" s="10" t="s">
        <v>11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 x14ac:dyDescent="0.25">
      <c r="A11" s="10" t="s">
        <v>56</v>
      </c>
      <c r="B11" s="5"/>
      <c r="C11" s="53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x14ac:dyDescent="0.25">
      <c r="A12" s="10" t="s">
        <v>57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 x14ac:dyDescent="0.25">
      <c r="A13" s="12" t="s">
        <v>12</v>
      </c>
      <c r="B13" s="13" t="e">
        <f t="shared" ref="B13:M13" si="2">(B4/B11)*B10</f>
        <v>#DIV/0!</v>
      </c>
      <c r="C13" s="38" t="e">
        <f t="shared" si="2"/>
        <v>#DIV/0!</v>
      </c>
      <c r="D13" s="13" t="e">
        <f t="shared" si="2"/>
        <v>#DIV/0!</v>
      </c>
      <c r="E13" s="13" t="e">
        <f t="shared" si="2"/>
        <v>#DIV/0!</v>
      </c>
      <c r="F13" s="13" t="e">
        <f t="shared" si="2"/>
        <v>#DIV/0!</v>
      </c>
      <c r="G13" s="13" t="e">
        <f t="shared" si="2"/>
        <v>#DIV/0!</v>
      </c>
      <c r="H13" s="13" t="e">
        <f t="shared" si="2"/>
        <v>#DIV/0!</v>
      </c>
      <c r="I13" s="13" t="e">
        <f t="shared" si="2"/>
        <v>#DIV/0!</v>
      </c>
      <c r="J13" s="13" t="e">
        <f t="shared" si="2"/>
        <v>#DIV/0!</v>
      </c>
      <c r="K13" s="13" t="e">
        <f t="shared" si="2"/>
        <v>#DIV/0!</v>
      </c>
      <c r="L13" s="13" t="e">
        <f t="shared" si="2"/>
        <v>#DIV/0!</v>
      </c>
      <c r="M13" s="13" t="e">
        <f t="shared" si="2"/>
        <v>#DIV/0!</v>
      </c>
    </row>
    <row r="14" spans="1:13" x14ac:dyDescent="0.25">
      <c r="A14" s="12" t="s">
        <v>13</v>
      </c>
      <c r="B14" s="13" t="e">
        <f t="shared" ref="B14:M14" si="3">B13*B12</f>
        <v>#DIV/0!</v>
      </c>
      <c r="C14" s="38" t="e">
        <f t="shared" si="3"/>
        <v>#DIV/0!</v>
      </c>
      <c r="D14" s="13" t="e">
        <f t="shared" si="3"/>
        <v>#DIV/0!</v>
      </c>
      <c r="E14" s="13" t="e">
        <f t="shared" si="3"/>
        <v>#DIV/0!</v>
      </c>
      <c r="F14" s="13" t="e">
        <f t="shared" si="3"/>
        <v>#DIV/0!</v>
      </c>
      <c r="G14" s="13" t="e">
        <f t="shared" si="3"/>
        <v>#DIV/0!</v>
      </c>
      <c r="H14" s="13" t="e">
        <f t="shared" si="3"/>
        <v>#DIV/0!</v>
      </c>
      <c r="I14" s="13" t="e">
        <f t="shared" si="3"/>
        <v>#DIV/0!</v>
      </c>
      <c r="J14" s="13" t="e">
        <f t="shared" si="3"/>
        <v>#DIV/0!</v>
      </c>
      <c r="K14" s="13" t="e">
        <f t="shared" si="3"/>
        <v>#DIV/0!</v>
      </c>
      <c r="L14" s="13" t="e">
        <f t="shared" si="3"/>
        <v>#DIV/0!</v>
      </c>
      <c r="M14" s="13" t="e">
        <f t="shared" si="3"/>
        <v>#DIV/0!</v>
      </c>
    </row>
    <row r="15" spans="1:13" x14ac:dyDescent="0.25">
      <c r="B15" s="14"/>
      <c r="C15" s="4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13" x14ac:dyDescent="0.25">
      <c r="A16" s="3" t="s">
        <v>14</v>
      </c>
      <c r="B16" s="6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7"/>
    </row>
    <row r="17" spans="1:13" x14ac:dyDescent="0.25">
      <c r="A17" s="4" t="s">
        <v>15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x14ac:dyDescent="0.25">
      <c r="A18" s="4" t="s">
        <v>1</v>
      </c>
      <c r="B18" s="9"/>
      <c r="C18" s="54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 x14ac:dyDescent="0.25">
      <c r="A19" s="4" t="s">
        <v>16</v>
      </c>
      <c r="B19" s="9"/>
      <c r="C19" s="54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 x14ac:dyDescent="0.25">
      <c r="A20" s="4" t="s">
        <v>2</v>
      </c>
      <c r="B20" s="9"/>
      <c r="C20" s="54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 x14ac:dyDescent="0.25">
      <c r="A21" s="4" t="s">
        <v>0</v>
      </c>
      <c r="B21" s="9"/>
      <c r="C21" s="54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3" x14ac:dyDescent="0.25">
      <c r="A22" s="10" t="s">
        <v>17</v>
      </c>
      <c r="B22" s="16"/>
      <c r="C22" s="40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3" x14ac:dyDescent="0.25">
      <c r="A23" s="3" t="s">
        <v>51</v>
      </c>
      <c r="B23" s="49">
        <f t="shared" ref="B23:M23" si="4">B7</f>
        <v>0.5</v>
      </c>
      <c r="C23" s="49">
        <f t="shared" si="4"/>
        <v>1</v>
      </c>
      <c r="D23" s="49">
        <f t="shared" si="4"/>
        <v>1</v>
      </c>
      <c r="E23" s="49">
        <f t="shared" si="4"/>
        <v>0.5</v>
      </c>
      <c r="F23" s="49">
        <f t="shared" si="4"/>
        <v>1</v>
      </c>
      <c r="G23" s="49">
        <f t="shared" si="4"/>
        <v>1</v>
      </c>
      <c r="H23" s="49">
        <f t="shared" si="4"/>
        <v>1</v>
      </c>
      <c r="I23" s="49">
        <f t="shared" si="4"/>
        <v>0.5</v>
      </c>
      <c r="J23" s="49">
        <f t="shared" si="4"/>
        <v>1</v>
      </c>
      <c r="K23" s="49">
        <f t="shared" si="4"/>
        <v>0.5</v>
      </c>
      <c r="L23" s="49">
        <f t="shared" si="4"/>
        <v>0.5</v>
      </c>
      <c r="M23" s="49">
        <f t="shared" si="4"/>
        <v>1</v>
      </c>
    </row>
    <row r="24" spans="1:13" x14ac:dyDescent="0.25">
      <c r="A24" s="3" t="s">
        <v>50</v>
      </c>
      <c r="B24" s="17">
        <f>SUM(B17:B22)*B23</f>
        <v>0</v>
      </c>
      <c r="C24" s="17">
        <f t="shared" ref="C24:M24" si="5">SUM(C17:C22)*C23</f>
        <v>0</v>
      </c>
      <c r="D24" s="17">
        <f t="shared" si="5"/>
        <v>0</v>
      </c>
      <c r="E24" s="17">
        <f t="shared" si="5"/>
        <v>0</v>
      </c>
      <c r="F24" s="17">
        <f t="shared" si="5"/>
        <v>0</v>
      </c>
      <c r="G24" s="17">
        <f t="shared" si="5"/>
        <v>0</v>
      </c>
      <c r="H24" s="17">
        <f t="shared" si="5"/>
        <v>0</v>
      </c>
      <c r="I24" s="17">
        <f t="shared" si="5"/>
        <v>0</v>
      </c>
      <c r="J24" s="17">
        <f t="shared" si="5"/>
        <v>0</v>
      </c>
      <c r="K24" s="17">
        <f t="shared" si="5"/>
        <v>0</v>
      </c>
      <c r="L24" s="17">
        <f t="shared" si="5"/>
        <v>0</v>
      </c>
      <c r="M24" s="17">
        <f t="shared" si="5"/>
        <v>0</v>
      </c>
    </row>
    <row r="25" spans="1:13" x14ac:dyDescent="0.25">
      <c r="B25" s="14"/>
      <c r="C25" s="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1:13" x14ac:dyDescent="0.25">
      <c r="A26" s="3" t="s">
        <v>26</v>
      </c>
      <c r="B26" s="62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4"/>
    </row>
    <row r="27" spans="1:13" x14ac:dyDescent="0.25">
      <c r="A27" s="4" t="s">
        <v>27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3" x14ac:dyDescent="0.25">
      <c r="A28" s="3" t="s">
        <v>32</v>
      </c>
      <c r="B28" s="13"/>
      <c r="C28" s="38"/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1:13" x14ac:dyDescent="0.25">
      <c r="A29" s="3" t="s">
        <v>55</v>
      </c>
      <c r="B29" s="13"/>
      <c r="C29" s="38"/>
      <c r="D29" s="13"/>
      <c r="E29" s="13"/>
      <c r="F29" s="13"/>
      <c r="G29" s="13"/>
      <c r="H29" s="13"/>
      <c r="I29" s="13"/>
      <c r="J29" s="13"/>
      <c r="K29" s="13"/>
      <c r="L29" s="13"/>
      <c r="M29" s="13"/>
    </row>
    <row r="30" spans="1:13" x14ac:dyDescent="0.25">
      <c r="A30" s="3"/>
      <c r="B30" s="13"/>
      <c r="C30" s="38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1:13" x14ac:dyDescent="0.25">
      <c r="A31" s="3" t="s">
        <v>25</v>
      </c>
      <c r="B31" s="62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4"/>
    </row>
    <row r="32" spans="1:13" x14ac:dyDescent="0.25">
      <c r="A32" s="4" t="s">
        <v>29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18"/>
    </row>
    <row r="33" spans="1:13" x14ac:dyDescent="0.25">
      <c r="A33" s="4" t="s">
        <v>28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</row>
    <row r="34" spans="1:13" x14ac:dyDescent="0.25">
      <c r="A34" s="4" t="s">
        <v>30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</row>
    <row r="35" spans="1:13" x14ac:dyDescent="0.25">
      <c r="A35" s="4" t="s">
        <v>31</v>
      </c>
      <c r="B35" s="15"/>
      <c r="C35" s="39"/>
      <c r="D35" s="15"/>
      <c r="E35" s="15"/>
      <c r="F35" s="15"/>
      <c r="G35" s="15"/>
      <c r="H35" s="15"/>
      <c r="I35" s="15"/>
      <c r="J35" s="15"/>
      <c r="K35" s="15"/>
      <c r="L35" s="15"/>
      <c r="M35" s="15"/>
    </row>
    <row r="36" spans="1:13" x14ac:dyDescent="0.25">
      <c r="A36" s="3" t="s">
        <v>33</v>
      </c>
      <c r="B36" s="13">
        <f t="shared" ref="B36:M36" si="6">SUM(B32:B35)</f>
        <v>0</v>
      </c>
      <c r="C36" s="38">
        <f t="shared" si="6"/>
        <v>0</v>
      </c>
      <c r="D36" s="13">
        <f t="shared" si="6"/>
        <v>0</v>
      </c>
      <c r="E36" s="13">
        <f t="shared" si="6"/>
        <v>0</v>
      </c>
      <c r="F36" s="13">
        <f t="shared" si="6"/>
        <v>0</v>
      </c>
      <c r="G36" s="13">
        <f t="shared" si="6"/>
        <v>0</v>
      </c>
      <c r="H36" s="13">
        <f t="shared" si="6"/>
        <v>0</v>
      </c>
      <c r="I36" s="13">
        <f t="shared" si="6"/>
        <v>0</v>
      </c>
      <c r="J36" s="13">
        <f t="shared" si="6"/>
        <v>0</v>
      </c>
      <c r="K36" s="13">
        <f t="shared" si="6"/>
        <v>0</v>
      </c>
      <c r="L36" s="13">
        <f t="shared" si="6"/>
        <v>0</v>
      </c>
      <c r="M36" s="13">
        <f t="shared" si="6"/>
        <v>0</v>
      </c>
    </row>
    <row r="37" spans="1:13" x14ac:dyDescent="0.25">
      <c r="A37" s="3" t="s">
        <v>51</v>
      </c>
      <c r="B37" s="49">
        <f t="shared" ref="B37:M37" si="7">B7</f>
        <v>0.5</v>
      </c>
      <c r="C37" s="49">
        <f t="shared" si="7"/>
        <v>1</v>
      </c>
      <c r="D37" s="49">
        <f t="shared" si="7"/>
        <v>1</v>
      </c>
      <c r="E37" s="49">
        <f t="shared" si="7"/>
        <v>0.5</v>
      </c>
      <c r="F37" s="49">
        <f t="shared" si="7"/>
        <v>1</v>
      </c>
      <c r="G37" s="49">
        <f t="shared" si="7"/>
        <v>1</v>
      </c>
      <c r="H37" s="49">
        <f t="shared" si="7"/>
        <v>1</v>
      </c>
      <c r="I37" s="49">
        <f t="shared" si="7"/>
        <v>0.5</v>
      </c>
      <c r="J37" s="49">
        <f t="shared" si="7"/>
        <v>1</v>
      </c>
      <c r="K37" s="49">
        <f t="shared" si="7"/>
        <v>0.5</v>
      </c>
      <c r="L37" s="49">
        <f t="shared" si="7"/>
        <v>0.5</v>
      </c>
      <c r="M37" s="49">
        <f t="shared" si="7"/>
        <v>1</v>
      </c>
    </row>
    <row r="38" spans="1:13" x14ac:dyDescent="0.25">
      <c r="A38" s="31" t="s">
        <v>54</v>
      </c>
      <c r="B38" s="15">
        <f t="shared" ref="B38:M38" si="8">((B36/12)*10/12)*B37</f>
        <v>0</v>
      </c>
      <c r="C38" s="15">
        <f t="shared" si="8"/>
        <v>0</v>
      </c>
      <c r="D38" s="15">
        <f t="shared" si="8"/>
        <v>0</v>
      </c>
      <c r="E38" s="15">
        <f t="shared" si="8"/>
        <v>0</v>
      </c>
      <c r="F38" s="15">
        <f t="shared" si="8"/>
        <v>0</v>
      </c>
      <c r="G38" s="15">
        <f t="shared" si="8"/>
        <v>0</v>
      </c>
      <c r="H38" s="15">
        <f t="shared" si="8"/>
        <v>0</v>
      </c>
      <c r="I38" s="15">
        <f t="shared" si="8"/>
        <v>0</v>
      </c>
      <c r="J38" s="15">
        <f t="shared" si="8"/>
        <v>0</v>
      </c>
      <c r="K38" s="15">
        <f t="shared" si="8"/>
        <v>0</v>
      </c>
      <c r="L38" s="15">
        <f t="shared" si="8"/>
        <v>0</v>
      </c>
      <c r="M38" s="15">
        <f t="shared" si="8"/>
        <v>0</v>
      </c>
    </row>
    <row r="39" spans="1:13" x14ac:dyDescent="0.25">
      <c r="A39" s="30"/>
      <c r="D39" s="14"/>
      <c r="E39" s="14"/>
      <c r="F39" s="14"/>
      <c r="G39" s="14"/>
      <c r="H39" s="14"/>
      <c r="I39" s="14"/>
      <c r="J39" s="14"/>
      <c r="K39" s="14"/>
      <c r="L39" s="14"/>
      <c r="M39" s="14"/>
    </row>
    <row r="40" spans="1:13" x14ac:dyDescent="0.25">
      <c r="A40" s="3" t="s">
        <v>59</v>
      </c>
      <c r="B40" s="59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1"/>
    </row>
    <row r="41" spans="1:13" x14ac:dyDescent="0.25">
      <c r="A41" s="20" t="s">
        <v>18</v>
      </c>
      <c r="B41" s="21"/>
      <c r="C41" s="42"/>
      <c r="D41" s="21"/>
      <c r="E41" s="21"/>
      <c r="F41" s="21"/>
      <c r="G41" s="21"/>
      <c r="H41" s="21"/>
      <c r="I41" s="21"/>
      <c r="J41" s="21"/>
      <c r="K41" s="21"/>
      <c r="L41" s="21"/>
      <c r="M41" s="21"/>
    </row>
    <row r="42" spans="1:13" x14ac:dyDescent="0.25">
      <c r="A42" s="20" t="s">
        <v>19</v>
      </c>
      <c r="B42" s="22"/>
      <c r="C42" s="43"/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 x14ac:dyDescent="0.25">
      <c r="A43" s="20" t="s">
        <v>20</v>
      </c>
      <c r="B43" s="23"/>
      <c r="C43" s="44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x14ac:dyDescent="0.25">
      <c r="A44" s="3" t="s">
        <v>51</v>
      </c>
      <c r="B44" s="49">
        <f t="shared" ref="B44:M44" si="9">B7</f>
        <v>0.5</v>
      </c>
      <c r="C44" s="49">
        <f t="shared" si="9"/>
        <v>1</v>
      </c>
      <c r="D44" s="49">
        <f t="shared" si="9"/>
        <v>1</v>
      </c>
      <c r="E44" s="49">
        <f t="shared" si="9"/>
        <v>0.5</v>
      </c>
      <c r="F44" s="49">
        <f t="shared" si="9"/>
        <v>1</v>
      </c>
      <c r="G44" s="49">
        <f t="shared" si="9"/>
        <v>1</v>
      </c>
      <c r="H44" s="49">
        <f t="shared" si="9"/>
        <v>1</v>
      </c>
      <c r="I44" s="49">
        <f t="shared" si="9"/>
        <v>0.5</v>
      </c>
      <c r="J44" s="49">
        <f t="shared" si="9"/>
        <v>1</v>
      </c>
      <c r="K44" s="49">
        <f t="shared" si="9"/>
        <v>0.5</v>
      </c>
      <c r="L44" s="49">
        <f t="shared" si="9"/>
        <v>0.5</v>
      </c>
      <c r="M44" s="49">
        <f t="shared" si="9"/>
        <v>1</v>
      </c>
    </row>
    <row r="45" spans="1:13" x14ac:dyDescent="0.25">
      <c r="A45" s="3" t="s">
        <v>52</v>
      </c>
      <c r="B45" s="50">
        <f>B43*B44</f>
        <v>0</v>
      </c>
      <c r="C45" s="50">
        <f t="shared" ref="C45:M45" si="10">C43*C44</f>
        <v>0</v>
      </c>
      <c r="D45" s="50">
        <f t="shared" si="10"/>
        <v>0</v>
      </c>
      <c r="E45" s="50">
        <f t="shared" si="10"/>
        <v>0</v>
      </c>
      <c r="F45" s="50">
        <f t="shared" si="10"/>
        <v>0</v>
      </c>
      <c r="G45" s="50">
        <f t="shared" si="10"/>
        <v>0</v>
      </c>
      <c r="H45" s="50">
        <f t="shared" si="10"/>
        <v>0</v>
      </c>
      <c r="I45" s="50">
        <f t="shared" si="10"/>
        <v>0</v>
      </c>
      <c r="J45" s="50">
        <f t="shared" si="10"/>
        <v>0</v>
      </c>
      <c r="K45" s="50">
        <f t="shared" si="10"/>
        <v>0</v>
      </c>
      <c r="L45" s="50">
        <f t="shared" si="10"/>
        <v>0</v>
      </c>
      <c r="M45" s="50">
        <f t="shared" si="10"/>
        <v>0</v>
      </c>
    </row>
    <row r="46" spans="1:13" x14ac:dyDescent="0.25">
      <c r="A46" s="20"/>
      <c r="B46" s="23"/>
      <c r="C46" s="44"/>
      <c r="D46" s="23"/>
      <c r="E46" s="23"/>
      <c r="F46" s="23"/>
      <c r="G46" s="23"/>
      <c r="H46" s="23"/>
      <c r="I46" s="23"/>
      <c r="J46" s="23"/>
      <c r="K46" s="23"/>
      <c r="L46" s="23"/>
      <c r="M46" s="23"/>
    </row>
    <row r="47" spans="1:13" x14ac:dyDescent="0.25">
      <c r="A47" s="3" t="s">
        <v>21</v>
      </c>
      <c r="B47" s="24" t="e">
        <f t="shared" ref="B47:M47" si="11">B13+B14+B24+B29+B45+B38</f>
        <v>#DIV/0!</v>
      </c>
      <c r="C47" s="24" t="e">
        <f t="shared" si="11"/>
        <v>#DIV/0!</v>
      </c>
      <c r="D47" s="24" t="e">
        <f t="shared" si="11"/>
        <v>#DIV/0!</v>
      </c>
      <c r="E47" s="24" t="e">
        <f t="shared" si="11"/>
        <v>#DIV/0!</v>
      </c>
      <c r="F47" s="24" t="e">
        <f t="shared" si="11"/>
        <v>#DIV/0!</v>
      </c>
      <c r="G47" s="24" t="e">
        <f t="shared" si="11"/>
        <v>#DIV/0!</v>
      </c>
      <c r="H47" s="24" t="e">
        <f t="shared" si="11"/>
        <v>#DIV/0!</v>
      </c>
      <c r="I47" s="24" t="e">
        <f t="shared" si="11"/>
        <v>#DIV/0!</v>
      </c>
      <c r="J47" s="24" t="e">
        <f t="shared" si="11"/>
        <v>#DIV/0!</v>
      </c>
      <c r="K47" s="24" t="e">
        <f t="shared" si="11"/>
        <v>#DIV/0!</v>
      </c>
      <c r="L47" s="24" t="e">
        <f t="shared" si="11"/>
        <v>#DIV/0!</v>
      </c>
      <c r="M47" s="24" t="e">
        <f t="shared" si="11"/>
        <v>#DIV/0!</v>
      </c>
    </row>
    <row r="48" spans="1:13" x14ac:dyDescent="0.25">
      <c r="A48" s="25"/>
      <c r="B48" s="1"/>
      <c r="C48" s="52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4" x14ac:dyDescent="0.25">
      <c r="A49" s="12" t="s">
        <v>60</v>
      </c>
      <c r="B49" s="5"/>
      <c r="C49" s="53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14" x14ac:dyDescent="0.25">
      <c r="A50" s="4" t="s">
        <v>3</v>
      </c>
      <c r="B50" s="26">
        <v>0.06</v>
      </c>
      <c r="C50" s="46">
        <v>0.06</v>
      </c>
      <c r="D50" s="26">
        <v>0.06</v>
      </c>
      <c r="E50" s="26">
        <v>0.06</v>
      </c>
      <c r="F50" s="26">
        <v>0.06</v>
      </c>
      <c r="G50" s="26">
        <v>0.06</v>
      </c>
      <c r="H50" s="26">
        <v>0.06</v>
      </c>
      <c r="I50" s="26">
        <v>0.06</v>
      </c>
      <c r="J50" s="26">
        <v>0.06</v>
      </c>
      <c r="K50" s="26">
        <v>0.06</v>
      </c>
      <c r="L50" s="26">
        <v>0.06</v>
      </c>
      <c r="M50" s="26">
        <v>0.06</v>
      </c>
    </row>
    <row r="51" spans="1:14" x14ac:dyDescent="0.25">
      <c r="A51" s="4" t="s">
        <v>22</v>
      </c>
      <c r="B51" s="26">
        <v>0</v>
      </c>
      <c r="C51" s="4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</row>
    <row r="52" spans="1:14" x14ac:dyDescent="0.25">
      <c r="A52" s="12" t="s">
        <v>23</v>
      </c>
      <c r="B52" s="26">
        <v>0.2</v>
      </c>
      <c r="C52" s="26">
        <v>0.2</v>
      </c>
      <c r="D52" s="26">
        <v>0.2</v>
      </c>
      <c r="E52" s="26">
        <v>0.2</v>
      </c>
      <c r="F52" s="26">
        <v>0.2</v>
      </c>
      <c r="G52" s="26">
        <v>0.2</v>
      </c>
      <c r="H52" s="26">
        <v>0.2</v>
      </c>
      <c r="I52" s="26">
        <v>0.2</v>
      </c>
      <c r="J52" s="26">
        <v>0.2</v>
      </c>
      <c r="K52" s="26">
        <v>0.2</v>
      </c>
      <c r="L52" s="26">
        <v>0.2</v>
      </c>
      <c r="M52" s="26">
        <v>0.2</v>
      </c>
    </row>
    <row r="53" spans="1:14" x14ac:dyDescent="0.25">
      <c r="A53" s="4"/>
      <c r="B53" s="14"/>
      <c r="C53" s="4"/>
      <c r="D53" s="14"/>
      <c r="E53" s="14"/>
      <c r="F53" s="14"/>
      <c r="G53" s="14"/>
      <c r="H53" s="14"/>
      <c r="I53" s="14"/>
      <c r="J53" s="14"/>
      <c r="K53" s="14"/>
      <c r="L53" s="14"/>
      <c r="M53" s="14"/>
    </row>
    <row r="54" spans="1:14" x14ac:dyDescent="0.25">
      <c r="A54" s="6" t="s">
        <v>53</v>
      </c>
      <c r="B54" s="27" t="e">
        <f t="shared" ref="B54:M54" si="12">B47/(1-(B50+B51+B52))</f>
        <v>#DIV/0!</v>
      </c>
      <c r="C54" s="47" t="e">
        <f t="shared" si="12"/>
        <v>#DIV/0!</v>
      </c>
      <c r="D54" s="27" t="e">
        <f t="shared" si="12"/>
        <v>#DIV/0!</v>
      </c>
      <c r="E54" s="27" t="e">
        <f t="shared" si="12"/>
        <v>#DIV/0!</v>
      </c>
      <c r="F54" s="27" t="e">
        <f t="shared" si="12"/>
        <v>#DIV/0!</v>
      </c>
      <c r="G54" s="27" t="e">
        <f t="shared" si="12"/>
        <v>#DIV/0!</v>
      </c>
      <c r="H54" s="27" t="e">
        <f t="shared" si="12"/>
        <v>#DIV/0!</v>
      </c>
      <c r="I54" s="27" t="e">
        <f t="shared" si="12"/>
        <v>#DIV/0!</v>
      </c>
      <c r="J54" s="27" t="e">
        <f t="shared" si="12"/>
        <v>#DIV/0!</v>
      </c>
      <c r="K54" s="27" t="e">
        <f t="shared" si="12"/>
        <v>#DIV/0!</v>
      </c>
      <c r="L54" s="27" t="e">
        <f t="shared" si="12"/>
        <v>#DIV/0!</v>
      </c>
      <c r="M54" s="27" t="e">
        <f t="shared" si="12"/>
        <v>#DIV/0!</v>
      </c>
    </row>
    <row r="55" spans="1:14" x14ac:dyDescent="0.25">
      <c r="A55" s="4" t="s">
        <v>24</v>
      </c>
      <c r="B55" s="16" t="e">
        <f t="shared" ref="B55:M55" si="13">B54/B4</f>
        <v>#DIV/0!</v>
      </c>
      <c r="C55" s="40" t="e">
        <f t="shared" si="13"/>
        <v>#DIV/0!</v>
      </c>
      <c r="D55" s="16" t="e">
        <f t="shared" si="13"/>
        <v>#DIV/0!</v>
      </c>
      <c r="E55" s="16" t="e">
        <f t="shared" si="13"/>
        <v>#DIV/0!</v>
      </c>
      <c r="F55" s="16" t="e">
        <f t="shared" si="13"/>
        <v>#DIV/0!</v>
      </c>
      <c r="G55" s="16" t="e">
        <f t="shared" si="13"/>
        <v>#DIV/0!</v>
      </c>
      <c r="H55" s="16" t="e">
        <f t="shared" si="13"/>
        <v>#DIV/0!</v>
      </c>
      <c r="I55" s="16" t="e">
        <f t="shared" si="13"/>
        <v>#DIV/0!</v>
      </c>
      <c r="J55" s="16" t="e">
        <f t="shared" si="13"/>
        <v>#DIV/0!</v>
      </c>
      <c r="K55" s="16" t="e">
        <f t="shared" si="13"/>
        <v>#DIV/0!</v>
      </c>
      <c r="L55" s="16" t="e">
        <f t="shared" si="13"/>
        <v>#DIV/0!</v>
      </c>
      <c r="M55" s="16" t="e">
        <f t="shared" si="13"/>
        <v>#DIV/0!</v>
      </c>
    </row>
    <row r="56" spans="1:14" x14ac:dyDescent="0.25">
      <c r="D56" s="14"/>
      <c r="E56" s="14"/>
      <c r="F56" s="14"/>
      <c r="G56" s="14"/>
      <c r="H56" s="14"/>
      <c r="I56" s="14"/>
      <c r="J56" s="14"/>
      <c r="K56" s="14"/>
      <c r="L56" s="14"/>
      <c r="M56" s="14"/>
    </row>
    <row r="57" spans="1:14" s="56" customFormat="1" x14ac:dyDescent="0.25">
      <c r="B57" s="1" t="s">
        <v>58</v>
      </c>
      <c r="C57" s="1" t="s">
        <v>58</v>
      </c>
      <c r="D57" s="1" t="s">
        <v>58</v>
      </c>
      <c r="E57" s="1" t="s">
        <v>58</v>
      </c>
      <c r="F57" s="1" t="s">
        <v>58</v>
      </c>
      <c r="G57" s="1" t="s">
        <v>58</v>
      </c>
      <c r="H57" s="1" t="s">
        <v>58</v>
      </c>
      <c r="I57" s="1" t="s">
        <v>58</v>
      </c>
      <c r="J57" s="1" t="s">
        <v>58</v>
      </c>
      <c r="K57" s="1" t="s">
        <v>58</v>
      </c>
      <c r="L57" s="1" t="s">
        <v>58</v>
      </c>
      <c r="M57" s="1" t="s">
        <v>58</v>
      </c>
      <c r="N57" s="48" t="s">
        <v>49</v>
      </c>
    </row>
    <row r="58" spans="1:14" s="56" customFormat="1" x14ac:dyDescent="0.25">
      <c r="B58" s="57" t="e">
        <f>B54*10</f>
        <v>#DIV/0!</v>
      </c>
      <c r="C58" s="58" t="e">
        <f t="shared" ref="C58:M58" si="14">C54*10</f>
        <v>#DIV/0!</v>
      </c>
      <c r="D58" s="57" t="e">
        <f t="shared" si="14"/>
        <v>#DIV/0!</v>
      </c>
      <c r="E58" s="57" t="e">
        <f t="shared" si="14"/>
        <v>#DIV/0!</v>
      </c>
      <c r="F58" s="57" t="e">
        <f t="shared" si="14"/>
        <v>#DIV/0!</v>
      </c>
      <c r="G58" s="57" t="e">
        <f t="shared" si="14"/>
        <v>#DIV/0!</v>
      </c>
      <c r="H58" s="57" t="e">
        <f t="shared" si="14"/>
        <v>#DIV/0!</v>
      </c>
      <c r="I58" s="57" t="e">
        <f t="shared" si="14"/>
        <v>#DIV/0!</v>
      </c>
      <c r="J58" s="57" t="e">
        <f t="shared" si="14"/>
        <v>#DIV/0!</v>
      </c>
      <c r="K58" s="57" t="e">
        <f t="shared" si="14"/>
        <v>#DIV/0!</v>
      </c>
      <c r="L58" s="57" t="e">
        <f t="shared" si="14"/>
        <v>#DIV/0!</v>
      </c>
      <c r="M58" s="57" t="e">
        <f t="shared" si="14"/>
        <v>#DIV/0!</v>
      </c>
      <c r="N58" s="24" t="e">
        <f>SUM(B58:M58)</f>
        <v>#DIV/0!</v>
      </c>
    </row>
    <row r="59" spans="1:14" ht="15.75" x14ac:dyDescent="0.25">
      <c r="A59" s="55" t="s">
        <v>61</v>
      </c>
    </row>
    <row r="61" spans="1:14" x14ac:dyDescent="0.25">
      <c r="A61" s="51"/>
    </row>
    <row r="62" spans="1:14" x14ac:dyDescent="0.25">
      <c r="A62" s="51"/>
    </row>
  </sheetData>
  <mergeCells count="4">
    <mergeCell ref="B16:M16"/>
    <mergeCell ref="B26:M26"/>
    <mergeCell ref="B31:M31"/>
    <mergeCell ref="B40:M40"/>
  </mergeCells>
  <pageMargins left="0.511811024" right="0.511811024" top="0.78740157499999996" bottom="0.78740157499999996" header="0.31496062000000002" footer="0.31496062000000002"/>
  <pageSetup paperSize="9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Plan1</vt:lpstr>
      <vt:lpstr>em branco</vt:lpstr>
      <vt:lpstr>'em branco'!Area_de_impressao</vt:lpstr>
      <vt:lpstr>Plan1!Area_de_impressao</vt:lpstr>
    </vt:vector>
  </TitlesOfParts>
  <Company>VIASP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Recepcao</dc:creator>
  <cp:lastModifiedBy>Usuario</cp:lastModifiedBy>
  <cp:lastPrinted>2021-04-06T19:49:56Z</cp:lastPrinted>
  <dcterms:created xsi:type="dcterms:W3CDTF">2009-12-12T13:43:50Z</dcterms:created>
  <dcterms:modified xsi:type="dcterms:W3CDTF">2021-04-06T20:09:07Z</dcterms:modified>
</cp:coreProperties>
</file>