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-120" yWindow="-120" windowWidth="20730" windowHeight="11760"/>
  </bookViews>
  <sheets>
    <sheet name="Plan1" sheetId="18" r:id="rId1"/>
  </sheets>
  <calcPr calcId="124519"/>
  <customWorkbookViews>
    <customWorkbookView name="renato - Modo de exibição pessoal" guid="{6A5128AA-46A2-4214-91D0-65858841AABF}" mergeInterval="0" personalView="1" maximized="1" xWindow="1" yWindow="1" windowWidth="1366" windowHeight="53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" i="18"/>
  <c r="B38" l="1"/>
  <c r="C38"/>
  <c r="D38"/>
  <c r="E38"/>
  <c r="F38"/>
  <c r="B36"/>
  <c r="C36" l="1"/>
  <c r="D36"/>
  <c r="E36"/>
  <c r="F36"/>
  <c r="C27" l="1"/>
  <c r="D27"/>
  <c r="E27"/>
  <c r="F27"/>
  <c r="B27"/>
  <c r="C41"/>
  <c r="D41"/>
  <c r="E41"/>
  <c r="F41"/>
  <c r="B41"/>
  <c r="C48"/>
  <c r="D48"/>
  <c r="E48"/>
  <c r="F48"/>
  <c r="B48"/>
  <c r="E46"/>
  <c r="E47" s="1"/>
  <c r="E32"/>
  <c r="E33" s="1"/>
  <c r="E24"/>
  <c r="E22"/>
  <c r="E23" s="1"/>
  <c r="E9"/>
  <c r="E8"/>
  <c r="E17" s="1"/>
  <c r="F46"/>
  <c r="F47" s="1"/>
  <c r="F32"/>
  <c r="F33" s="1"/>
  <c r="F24"/>
  <c r="F22"/>
  <c r="F9"/>
  <c r="F8"/>
  <c r="F17" s="1"/>
  <c r="F18" s="1"/>
  <c r="D46"/>
  <c r="D47" s="1"/>
  <c r="D32"/>
  <c r="D33" s="1"/>
  <c r="D24"/>
  <c r="D22"/>
  <c r="D9"/>
  <c r="D8"/>
  <c r="D17" s="1"/>
  <c r="D18" s="1"/>
  <c r="B32"/>
  <c r="E40" l="1"/>
  <c r="E42" s="1"/>
  <c r="E49"/>
  <c r="F49"/>
  <c r="D49"/>
  <c r="B40"/>
  <c r="B42" s="1"/>
  <c r="F40"/>
  <c r="F42" s="1"/>
  <c r="E25"/>
  <c r="D40"/>
  <c r="D42" s="1"/>
  <c r="D23"/>
  <c r="E18"/>
  <c r="F23"/>
  <c r="C40"/>
  <c r="C42" s="1"/>
  <c r="E26" l="1"/>
  <c r="E28" s="1"/>
  <c r="E51" s="1"/>
  <c r="D25"/>
  <c r="F25"/>
  <c r="F26" s="1"/>
  <c r="F28" l="1"/>
  <c r="D26"/>
  <c r="D28" s="1"/>
  <c r="E58"/>
  <c r="E59" s="1"/>
  <c r="D51" l="1"/>
  <c r="D58" s="1"/>
  <c r="E62"/>
  <c r="F51"/>
  <c r="F58" s="1"/>
  <c r="F62" l="1"/>
  <c r="F59"/>
  <c r="D62"/>
  <c r="D59"/>
  <c r="B24" l="1"/>
  <c r="B22"/>
  <c r="C46"/>
  <c r="C47" s="1"/>
  <c r="C49" s="1"/>
  <c r="B46"/>
  <c r="B47" s="1"/>
  <c r="B49" s="1"/>
  <c r="C32"/>
  <c r="C33" s="1"/>
  <c r="C24"/>
  <c r="C22"/>
  <c r="C23" s="1"/>
  <c r="B9"/>
  <c r="B8"/>
  <c r="C8"/>
  <c r="C17" s="1"/>
  <c r="C18" l="1"/>
  <c r="B18"/>
  <c r="B23"/>
  <c r="B25" s="1"/>
  <c r="B26" s="1"/>
  <c r="C9"/>
  <c r="B33"/>
  <c r="B28" l="1"/>
  <c r="B51" s="1"/>
  <c r="C25"/>
  <c r="C26" l="1"/>
  <c r="C28" s="1"/>
  <c r="C51" s="1"/>
  <c r="C58" s="1"/>
  <c r="C62" s="1"/>
  <c r="B58"/>
  <c r="B62" l="1"/>
  <c r="G62" s="1"/>
  <c r="B59"/>
  <c r="C59"/>
</calcChain>
</file>

<file path=xl/sharedStrings.xml><?xml version="1.0" encoding="utf-8"?>
<sst xmlns="http://schemas.openxmlformats.org/spreadsheetml/2006/main" count="67" uniqueCount="58">
  <si>
    <t>FGTS</t>
  </si>
  <si>
    <t>Férias</t>
  </si>
  <si>
    <t>13º Salário</t>
  </si>
  <si>
    <t>Simples</t>
  </si>
  <si>
    <t>Tipo de Veículo</t>
  </si>
  <si>
    <t>KM Total Dia</t>
  </si>
  <si>
    <t>KM Total Mês</t>
  </si>
  <si>
    <t>KM Total Ano</t>
  </si>
  <si>
    <t>Valor do Veículo</t>
  </si>
  <si>
    <t>Taxa de Uso do Veículo</t>
  </si>
  <si>
    <t>COMBUSTÍVEL</t>
  </si>
  <si>
    <t>Valor do Litro</t>
  </si>
  <si>
    <t>Combustível / Mês</t>
  </si>
  <si>
    <t>Manutenção Mensal</t>
  </si>
  <si>
    <t>MOTORISTA</t>
  </si>
  <si>
    <t>Salário Mensal</t>
  </si>
  <si>
    <t>1/3 s/ Férias</t>
  </si>
  <si>
    <t>FGTS Multa Rescisória (40%)</t>
  </si>
  <si>
    <t>Taxa de remuneração do capital (SELIC)</t>
  </si>
  <si>
    <t>Remuneração Anual</t>
  </si>
  <si>
    <t>Remuneração Mensal</t>
  </si>
  <si>
    <t>Valor do Trajeto Mensal</t>
  </si>
  <si>
    <t>ISSQN</t>
  </si>
  <si>
    <t>Lucro s/ Contrato</t>
  </si>
  <si>
    <t>Valor Km Rodado</t>
  </si>
  <si>
    <t>CUSTO FIXO ANUAL (Não Exclusivo)</t>
  </si>
  <si>
    <t>CUSTO FIXO (Exclusivo)</t>
  </si>
  <si>
    <t>Taxas e Vistorias</t>
  </si>
  <si>
    <t>Seguro Anual</t>
  </si>
  <si>
    <t>Contabilidade Anual</t>
  </si>
  <si>
    <t>Depreciação Anual</t>
  </si>
  <si>
    <t>Licenciamento Anual</t>
  </si>
  <si>
    <t>TOTAL CUSTO FIXO (EXCLUSIVO)</t>
  </si>
  <si>
    <t>TOTAL CUSTO FIXO (NÃO EXCLUSIVO)</t>
  </si>
  <si>
    <t>ÔNIBUS</t>
  </si>
  <si>
    <t>MICRO</t>
  </si>
  <si>
    <t>TOTAL GERAL</t>
  </si>
  <si>
    <t xml:space="preserve">Custo Mensal </t>
  </si>
  <si>
    <t>% de utilização veículo</t>
  </si>
  <si>
    <t>Remuneração de capital</t>
  </si>
  <si>
    <t>VALOR TOTAL MENSAL</t>
  </si>
  <si>
    <t>Parcela Mensal - Custo Fixo Não Exclusivo</t>
  </si>
  <si>
    <t>Parcela Mensal - Custo Fixo Exclusivo</t>
  </si>
  <si>
    <t xml:space="preserve">Km/L </t>
  </si>
  <si>
    <t xml:space="preserve">Rel. Combustível/Manutenção </t>
  </si>
  <si>
    <t>Valor Total</t>
  </si>
  <si>
    <t>REMUNERAÇÃO DE CAPITAL</t>
  </si>
  <si>
    <t>TRIBUTAÇÃO E LUCRATIVIDADE</t>
  </si>
  <si>
    <t>Trajeto 25</t>
  </si>
  <si>
    <t>Trajeto 24</t>
  </si>
  <si>
    <t>Trajeto 14</t>
  </si>
  <si>
    <t>Trajeto 12</t>
  </si>
  <si>
    <t>Trajeto 07</t>
  </si>
  <si>
    <t>* Observação:</t>
  </si>
  <si>
    <t>O valor do Km rodado foi obtido através da apuração de custos do transporte em planilha/modelo fornecido pelo TCE RS.</t>
  </si>
  <si>
    <t>Estado do Rio Grande do Sul</t>
  </si>
  <si>
    <t>MUNICÍPIO DE FREDERICO WESTPHALEN</t>
  </si>
  <si>
    <t>Planilha de Composição dos Custos para o Transporte Escolar</t>
  </si>
</sst>
</file>

<file path=xl/styles.xml><?xml version="1.0" encoding="utf-8"?>
<styleSheet xmlns="http://schemas.openxmlformats.org/spreadsheetml/2006/main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&quot;R$&quot;\ #,##0.00"/>
    <numFmt numFmtId="166" formatCode="#,##0.00_ ;\-#,##0.00\ "/>
    <numFmt numFmtId="167" formatCode="#,##0_ ;\-#,##0\ 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/>
    <xf numFmtId="44" fontId="0" fillId="0" borderId="0" xfId="0" applyNumberForma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0" fillId="0" borderId="3" xfId="0" applyBorder="1" applyProtection="1">
      <protection locked="0"/>
    </xf>
    <xf numFmtId="0" fontId="2" fillId="0" borderId="3" xfId="0" applyFont="1" applyBorder="1" applyAlignment="1" applyProtection="1">
      <alignment horizontal="center" wrapText="1"/>
      <protection locked="0"/>
    </xf>
    <xf numFmtId="0" fontId="2" fillId="0" borderId="4" xfId="0" applyFont="1" applyBorder="1" applyAlignment="1" applyProtection="1">
      <alignment horizontal="center" wrapText="1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3" xfId="0" applyFont="1" applyBorder="1" applyProtection="1"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Protection="1">
      <protection locked="0"/>
    </xf>
    <xf numFmtId="166" fontId="2" fillId="2" borderId="3" xfId="1" applyNumberFormat="1" applyFont="1" applyFill="1" applyBorder="1" applyAlignment="1" applyProtection="1">
      <alignment horizontal="center"/>
      <protection locked="0"/>
    </xf>
    <xf numFmtId="166" fontId="2" fillId="2" borderId="4" xfId="1" applyNumberFormat="1" applyFont="1" applyFill="1" applyBorder="1" applyAlignment="1" applyProtection="1">
      <alignment horizontal="center"/>
      <protection locked="0"/>
    </xf>
    <xf numFmtId="164" fontId="0" fillId="0" borderId="3" xfId="1" applyFont="1" applyBorder="1" applyAlignment="1" applyProtection="1">
      <alignment horizontal="center"/>
      <protection locked="0"/>
    </xf>
    <xf numFmtId="10" fontId="2" fillId="2" borderId="3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Border="1" applyProtection="1">
      <protection locked="0"/>
    </xf>
    <xf numFmtId="0" fontId="0" fillId="0" borderId="4" xfId="0" applyFill="1" applyBorder="1" applyProtection="1">
      <protection locked="0"/>
    </xf>
    <xf numFmtId="164" fontId="0" fillId="0" borderId="3" xfId="1" applyFont="1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2" fillId="0" borderId="4" xfId="0" applyFont="1" applyFill="1" applyBorder="1" applyProtection="1">
      <protection locked="0"/>
    </xf>
    <xf numFmtId="164" fontId="2" fillId="0" borderId="3" xfId="1" applyFont="1" applyBorder="1" applyProtection="1">
      <protection locked="0"/>
    </xf>
    <xf numFmtId="164" fontId="2" fillId="0" borderId="4" xfId="1" applyFont="1" applyBorder="1" applyProtection="1">
      <protection locked="0"/>
    </xf>
    <xf numFmtId="0" fontId="0" fillId="0" borderId="4" xfId="0" applyBorder="1" applyProtection="1">
      <protection locked="0"/>
    </xf>
    <xf numFmtId="164" fontId="0" fillId="0" borderId="4" xfId="1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164" fontId="0" fillId="0" borderId="3" xfId="1" applyFont="1" applyBorder="1" applyProtection="1">
      <protection locked="0"/>
    </xf>
    <xf numFmtId="164" fontId="0" fillId="2" borderId="3" xfId="1" applyFont="1" applyFill="1" applyBorder="1" applyProtection="1">
      <protection locked="0"/>
    </xf>
    <xf numFmtId="164" fontId="0" fillId="0" borderId="4" xfId="1" applyFont="1" applyBorder="1" applyProtection="1">
      <protection locked="0"/>
    </xf>
    <xf numFmtId="0" fontId="2" fillId="0" borderId="3" xfId="0" applyFont="1" applyFill="1" applyBorder="1" applyProtection="1">
      <protection locked="0"/>
    </xf>
    <xf numFmtId="0" fontId="0" fillId="0" borderId="2" xfId="0" applyFill="1" applyBorder="1" applyProtection="1">
      <protection locked="0"/>
    </xf>
    <xf numFmtId="0" fontId="0" fillId="0" borderId="4" xfId="0" applyFont="1" applyBorder="1" applyProtection="1">
      <protection locked="0"/>
    </xf>
    <xf numFmtId="9" fontId="0" fillId="0" borderId="3" xfId="0" applyNumberFormat="1" applyFont="1" applyBorder="1" applyAlignment="1" applyProtection="1">
      <alignment horizontal="center"/>
      <protection locked="0"/>
    </xf>
    <xf numFmtId="9" fontId="0" fillId="0" borderId="4" xfId="0" applyNumberFormat="1" applyFont="1" applyBorder="1" applyAlignment="1" applyProtection="1">
      <alignment horizontal="center"/>
      <protection locked="0"/>
    </xf>
    <xf numFmtId="44" fontId="0" fillId="0" borderId="3" xfId="0" applyNumberFormat="1" applyFont="1" applyFill="1" applyBorder="1" applyProtection="1">
      <protection locked="0"/>
    </xf>
    <xf numFmtId="44" fontId="0" fillId="0" borderId="4" xfId="0" applyNumberFormat="1" applyFont="1" applyFill="1" applyBorder="1" applyProtection="1">
      <protection locked="0"/>
    </xf>
    <xf numFmtId="0" fontId="0" fillId="0" borderId="0" xfId="0" applyFont="1" applyBorder="1" applyProtection="1">
      <protection locked="0"/>
    </xf>
    <xf numFmtId="0" fontId="2" fillId="0" borderId="4" xfId="0" applyFont="1" applyBorder="1" applyAlignment="1" applyProtection="1">
      <alignment horizontal="center"/>
      <protection locked="0"/>
    </xf>
    <xf numFmtId="9" fontId="0" fillId="0" borderId="3" xfId="0" applyNumberFormat="1" applyBorder="1" applyAlignment="1" applyProtection="1">
      <alignment horizontal="center"/>
      <protection locked="0"/>
    </xf>
    <xf numFmtId="9" fontId="0" fillId="0" borderId="4" xfId="0" applyNumberFormat="1" applyBorder="1" applyAlignment="1" applyProtection="1">
      <alignment horizontal="center"/>
      <protection locked="0"/>
    </xf>
    <xf numFmtId="0" fontId="2" fillId="2" borderId="4" xfId="0" applyFont="1" applyFill="1" applyBorder="1" applyProtection="1">
      <protection locked="0"/>
    </xf>
    <xf numFmtId="0" fontId="2" fillId="0" borderId="3" xfId="0" applyFont="1" applyFill="1" applyBorder="1" applyAlignment="1" applyProtection="1">
      <alignment horizontal="center"/>
      <protection locked="0"/>
    </xf>
    <xf numFmtId="43" fontId="0" fillId="0" borderId="0" xfId="0" applyNumberFormat="1" applyProtection="1">
      <protection locked="0"/>
    </xf>
    <xf numFmtId="167" fontId="2" fillId="2" borderId="3" xfId="1" applyNumberFormat="1" applyFont="1" applyFill="1" applyBorder="1" applyAlignment="1" applyProtection="1">
      <alignment horizontal="center"/>
    </xf>
    <xf numFmtId="167" fontId="2" fillId="2" borderId="4" xfId="1" applyNumberFormat="1" applyFont="1" applyFill="1" applyBorder="1" applyAlignment="1" applyProtection="1">
      <alignment horizontal="center"/>
    </xf>
    <xf numFmtId="164" fontId="2" fillId="0" borderId="3" xfId="1" applyFont="1" applyBorder="1" applyProtection="1"/>
    <xf numFmtId="164" fontId="2" fillId="0" borderId="4" xfId="1" applyFont="1" applyBorder="1" applyProtection="1"/>
    <xf numFmtId="164" fontId="0" fillId="0" borderId="3" xfId="1" applyFont="1" applyBorder="1" applyAlignment="1" applyProtection="1">
      <alignment horizontal="center"/>
    </xf>
    <xf numFmtId="164" fontId="0" fillId="0" borderId="4" xfId="1" applyFont="1" applyBorder="1" applyAlignment="1" applyProtection="1">
      <alignment horizontal="center"/>
    </xf>
    <xf numFmtId="44" fontId="0" fillId="0" borderId="3" xfId="0" applyNumberFormat="1" applyBorder="1" applyAlignment="1" applyProtection="1">
      <alignment horizontal="center"/>
    </xf>
    <xf numFmtId="44" fontId="0" fillId="0" borderId="4" xfId="0" applyNumberFormat="1" applyBorder="1" applyAlignment="1" applyProtection="1">
      <alignment horizontal="center"/>
    </xf>
    <xf numFmtId="10" fontId="2" fillId="2" borderId="3" xfId="0" applyNumberFormat="1" applyFont="1" applyFill="1" applyBorder="1" applyAlignment="1" applyProtection="1">
      <alignment horizontal="center"/>
    </xf>
    <xf numFmtId="164" fontId="2" fillId="2" borderId="3" xfId="1" applyFont="1" applyFill="1" applyBorder="1" applyAlignment="1" applyProtection="1">
      <alignment horizontal="center"/>
    </xf>
    <xf numFmtId="164" fontId="0" fillId="2" borderId="4" xfId="1" applyFont="1" applyFill="1" applyBorder="1" applyProtection="1"/>
    <xf numFmtId="164" fontId="0" fillId="2" borderId="3" xfId="1" applyFont="1" applyFill="1" applyBorder="1" applyProtection="1"/>
    <xf numFmtId="164" fontId="0" fillId="0" borderId="3" xfId="1" applyFont="1" applyBorder="1" applyProtection="1"/>
    <xf numFmtId="44" fontId="0" fillId="0" borderId="3" xfId="0" applyNumberFormat="1" applyFont="1" applyBorder="1" applyProtection="1"/>
    <xf numFmtId="44" fontId="0" fillId="0" borderId="4" xfId="0" applyNumberFormat="1" applyFont="1" applyBorder="1" applyProtection="1"/>
    <xf numFmtId="44" fontId="0" fillId="0" borderId="3" xfId="0" applyNumberFormat="1" applyFont="1" applyFill="1" applyBorder="1" applyProtection="1"/>
    <xf numFmtId="44" fontId="0" fillId="0" borderId="4" xfId="0" applyNumberFormat="1" applyFont="1" applyFill="1" applyBorder="1" applyProtection="1"/>
    <xf numFmtId="165" fontId="2" fillId="2" borderId="3" xfId="0" applyNumberFormat="1" applyFont="1" applyFill="1" applyBorder="1" applyAlignment="1" applyProtection="1">
      <alignment horizontal="center"/>
    </xf>
    <xf numFmtId="44" fontId="2" fillId="0" borderId="3" xfId="0" applyNumberFormat="1" applyFont="1" applyBorder="1" applyProtection="1"/>
    <xf numFmtId="164" fontId="2" fillId="2" borderId="3" xfId="1" applyFont="1" applyFill="1" applyBorder="1" applyProtection="1"/>
    <xf numFmtId="164" fontId="2" fillId="2" borderId="4" xfId="1" applyFont="1" applyFill="1" applyBorder="1" applyProtection="1"/>
    <xf numFmtId="44" fontId="0" fillId="0" borderId="3" xfId="0" applyNumberFormat="1" applyBorder="1" applyProtection="1"/>
    <xf numFmtId="0" fontId="2" fillId="0" borderId="4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4" xfId="1" applyFont="1" applyBorder="1" applyAlignment="1" applyProtection="1">
      <alignment horizontal="center"/>
      <protection locked="0"/>
    </xf>
    <xf numFmtId="164" fontId="0" fillId="0" borderId="1" xfId="1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wrapText="1"/>
      <protection locked="0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73"/>
  <sheetViews>
    <sheetView tabSelected="1" view="pageLayout" topLeftCell="A49" workbookViewId="0">
      <selection activeCell="F59" sqref="F59"/>
    </sheetView>
  </sheetViews>
  <sheetFormatPr defaultRowHeight="15"/>
  <cols>
    <col min="1" max="1" width="38.7109375" bestFit="1" customWidth="1"/>
    <col min="2" max="2" width="13.28515625" bestFit="1" customWidth="1"/>
    <col min="3" max="4" width="14.28515625" bestFit="1" customWidth="1"/>
    <col min="5" max="5" width="13.28515625" bestFit="1" customWidth="1"/>
    <col min="6" max="6" width="14.28515625" bestFit="1" customWidth="1"/>
    <col min="7" max="7" width="20" customWidth="1"/>
  </cols>
  <sheetData>
    <row r="1" spans="1:17" s="1" customFormat="1">
      <c r="A1" s="3" t="s">
        <v>55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s="1" customFormat="1">
      <c r="A2" s="3" t="s">
        <v>56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1" customFormat="1">
      <c r="A3" s="4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s="1" customFormat="1"/>
    <row r="5" spans="1:17" ht="33.200000000000003" customHeight="1">
      <c r="A5" s="5"/>
      <c r="B5" s="6" t="s">
        <v>48</v>
      </c>
      <c r="C5" s="7" t="s">
        <v>49</v>
      </c>
      <c r="D5" s="8" t="s">
        <v>50</v>
      </c>
      <c r="E5" s="8" t="s">
        <v>52</v>
      </c>
      <c r="F5" s="8" t="s">
        <v>51</v>
      </c>
      <c r="G5" s="3"/>
    </row>
    <row r="6" spans="1:17">
      <c r="A6" s="9" t="s">
        <v>4</v>
      </c>
      <c r="B6" s="10" t="s">
        <v>34</v>
      </c>
      <c r="C6" s="11" t="s">
        <v>34</v>
      </c>
      <c r="D6" s="10" t="s">
        <v>34</v>
      </c>
      <c r="E6" s="10" t="s">
        <v>35</v>
      </c>
      <c r="F6" s="10" t="s">
        <v>34</v>
      </c>
      <c r="G6" s="3"/>
    </row>
    <row r="7" spans="1:17">
      <c r="A7" s="12" t="s">
        <v>5</v>
      </c>
      <c r="B7" s="13">
        <v>80</v>
      </c>
      <c r="C7" s="14">
        <v>125</v>
      </c>
      <c r="D7" s="13">
        <v>152</v>
      </c>
      <c r="E7" s="13">
        <v>89</v>
      </c>
      <c r="F7" s="13">
        <v>148</v>
      </c>
      <c r="G7" s="3"/>
    </row>
    <row r="8" spans="1:17">
      <c r="A8" s="12" t="s">
        <v>6</v>
      </c>
      <c r="B8" s="45">
        <f t="shared" ref="B8:F8" si="0">B7*20</f>
        <v>1600</v>
      </c>
      <c r="C8" s="46">
        <f t="shared" si="0"/>
        <v>2500</v>
      </c>
      <c r="D8" s="45">
        <f t="shared" si="0"/>
        <v>3040</v>
      </c>
      <c r="E8" s="45">
        <f t="shared" si="0"/>
        <v>1780</v>
      </c>
      <c r="F8" s="45">
        <f t="shared" si="0"/>
        <v>2960</v>
      </c>
      <c r="G8" s="3"/>
    </row>
    <row r="9" spans="1:17">
      <c r="A9" s="12" t="s">
        <v>7</v>
      </c>
      <c r="B9" s="45">
        <f t="shared" ref="B9:F9" si="1">B7*200</f>
        <v>16000</v>
      </c>
      <c r="C9" s="46">
        <f t="shared" si="1"/>
        <v>25000</v>
      </c>
      <c r="D9" s="45">
        <f t="shared" si="1"/>
        <v>30400</v>
      </c>
      <c r="E9" s="45">
        <f t="shared" si="1"/>
        <v>17800</v>
      </c>
      <c r="F9" s="45">
        <f t="shared" si="1"/>
        <v>29600</v>
      </c>
      <c r="G9" s="3"/>
    </row>
    <row r="10" spans="1:17">
      <c r="A10" s="5" t="s">
        <v>8</v>
      </c>
      <c r="B10" s="15">
        <v>50000</v>
      </c>
      <c r="C10" s="15">
        <v>50000</v>
      </c>
      <c r="D10" s="15">
        <v>50000</v>
      </c>
      <c r="E10" s="15">
        <v>50000</v>
      </c>
      <c r="F10" s="15">
        <v>50000</v>
      </c>
      <c r="G10" s="3"/>
    </row>
    <row r="11" spans="1:17">
      <c r="A11" s="5" t="s">
        <v>9</v>
      </c>
      <c r="B11" s="16">
        <v>0.5</v>
      </c>
      <c r="C11" s="16">
        <v>1</v>
      </c>
      <c r="D11" s="16">
        <v>1</v>
      </c>
      <c r="E11" s="16">
        <v>0.5</v>
      </c>
      <c r="F11" s="16">
        <v>1</v>
      </c>
      <c r="G11" s="3"/>
    </row>
    <row r="12" spans="1:17">
      <c r="A12" s="5"/>
      <c r="B12" s="15"/>
      <c r="C12" s="26"/>
      <c r="D12" s="15"/>
      <c r="E12" s="15"/>
      <c r="F12" s="15"/>
      <c r="G12" s="3"/>
    </row>
    <row r="13" spans="1:17">
      <c r="A13" s="17" t="s">
        <v>10</v>
      </c>
      <c r="B13" s="15"/>
      <c r="C13" s="26"/>
      <c r="D13" s="15"/>
      <c r="E13" s="15"/>
      <c r="F13" s="15"/>
      <c r="G13" s="3"/>
    </row>
    <row r="14" spans="1:17">
      <c r="A14" s="18" t="s">
        <v>11</v>
      </c>
      <c r="B14" s="19">
        <v>5.67</v>
      </c>
      <c r="C14" s="19">
        <v>5.67</v>
      </c>
      <c r="D14" s="19">
        <v>5.67</v>
      </c>
      <c r="E14" s="19">
        <v>5.67</v>
      </c>
      <c r="F14" s="19">
        <v>5.67</v>
      </c>
      <c r="G14" s="3"/>
    </row>
    <row r="15" spans="1:17">
      <c r="A15" s="18" t="s">
        <v>43</v>
      </c>
      <c r="B15" s="20">
        <v>3.5</v>
      </c>
      <c r="C15" s="27">
        <v>3.5</v>
      </c>
      <c r="D15" s="20">
        <v>3.5</v>
      </c>
      <c r="E15" s="20">
        <v>4.97</v>
      </c>
      <c r="F15" s="20">
        <v>3.5</v>
      </c>
      <c r="G15" s="3"/>
    </row>
    <row r="16" spans="1:17">
      <c r="A16" s="18" t="s">
        <v>44</v>
      </c>
      <c r="B16" s="21">
        <v>0.4</v>
      </c>
      <c r="C16" s="21">
        <v>0.4</v>
      </c>
      <c r="D16" s="21">
        <v>0.4</v>
      </c>
      <c r="E16" s="21">
        <v>0.4</v>
      </c>
      <c r="F16" s="21">
        <v>0.4</v>
      </c>
      <c r="G16" s="3"/>
    </row>
    <row r="17" spans="1:7">
      <c r="A17" s="22" t="s">
        <v>12</v>
      </c>
      <c r="B17" s="47">
        <f>(B8/B15)*B14</f>
        <v>2592</v>
      </c>
      <c r="C17" s="48">
        <f t="shared" ref="C17" si="2">(C8/C15)*C14</f>
        <v>4050</v>
      </c>
      <c r="D17" s="47">
        <f t="shared" ref="D17:E17" si="3">(D8/D15)*D14</f>
        <v>4924.8</v>
      </c>
      <c r="E17" s="47">
        <f t="shared" si="3"/>
        <v>2030.7042253521126</v>
      </c>
      <c r="F17" s="47">
        <f t="shared" ref="F17" si="4">(F8/F15)*F14</f>
        <v>4795.2</v>
      </c>
      <c r="G17" s="3"/>
    </row>
    <row r="18" spans="1:7">
      <c r="A18" s="22" t="s">
        <v>13</v>
      </c>
      <c r="B18" s="47">
        <f t="shared" ref="B18:F18" si="5">B17*B16</f>
        <v>1036.8</v>
      </c>
      <c r="C18" s="48">
        <f t="shared" si="5"/>
        <v>1620</v>
      </c>
      <c r="D18" s="47">
        <f t="shared" si="5"/>
        <v>1969.92</v>
      </c>
      <c r="E18" s="47">
        <f t="shared" si="5"/>
        <v>812.28169014084506</v>
      </c>
      <c r="F18" s="47">
        <f t="shared" si="5"/>
        <v>1918.08</v>
      </c>
      <c r="G18" s="3"/>
    </row>
    <row r="19" spans="1:7">
      <c r="A19" s="3"/>
      <c r="B19" s="5"/>
      <c r="C19" s="25"/>
      <c r="D19" s="5"/>
      <c r="E19" s="5"/>
      <c r="F19" s="5"/>
      <c r="G19" s="3"/>
    </row>
    <row r="20" spans="1:7">
      <c r="A20" s="17" t="s">
        <v>14</v>
      </c>
      <c r="B20" s="71"/>
      <c r="C20" s="72"/>
      <c r="D20" s="72"/>
      <c r="E20" s="72"/>
      <c r="F20" s="72"/>
      <c r="G20" s="3"/>
    </row>
    <row r="21" spans="1:7">
      <c r="A21" s="25" t="s">
        <v>15</v>
      </c>
      <c r="B21" s="15">
        <v>2595.1799999999998</v>
      </c>
      <c r="C21" s="15">
        <v>2595.1799999999998</v>
      </c>
      <c r="D21" s="15">
        <v>2595.1799999999998</v>
      </c>
      <c r="E21" s="15">
        <v>2595.1799999999998</v>
      </c>
      <c r="F21" s="15">
        <v>2595.1799999999998</v>
      </c>
      <c r="G21" s="3"/>
    </row>
    <row r="22" spans="1:7">
      <c r="A22" s="25" t="s">
        <v>1</v>
      </c>
      <c r="B22" s="49">
        <f t="shared" ref="B22:F22" si="6">(B21/12)*10/12</f>
        <v>180.2208333333333</v>
      </c>
      <c r="C22" s="50">
        <f t="shared" si="6"/>
        <v>180.2208333333333</v>
      </c>
      <c r="D22" s="49">
        <f t="shared" si="6"/>
        <v>180.2208333333333</v>
      </c>
      <c r="E22" s="49">
        <f t="shared" si="6"/>
        <v>180.2208333333333</v>
      </c>
      <c r="F22" s="49">
        <f t="shared" si="6"/>
        <v>180.2208333333333</v>
      </c>
      <c r="G22" s="3"/>
    </row>
    <row r="23" spans="1:7">
      <c r="A23" s="25" t="s">
        <v>16</v>
      </c>
      <c r="B23" s="49">
        <f t="shared" ref="B23:F23" si="7">B22/3</f>
        <v>60.073611111111099</v>
      </c>
      <c r="C23" s="50">
        <f>C22/3</f>
        <v>60.073611111111099</v>
      </c>
      <c r="D23" s="49">
        <f t="shared" si="7"/>
        <v>60.073611111111099</v>
      </c>
      <c r="E23" s="49">
        <f t="shared" si="7"/>
        <v>60.073611111111099</v>
      </c>
      <c r="F23" s="49">
        <f t="shared" si="7"/>
        <v>60.073611111111099</v>
      </c>
      <c r="G23" s="3"/>
    </row>
    <row r="24" spans="1:7">
      <c r="A24" s="25" t="s">
        <v>2</v>
      </c>
      <c r="B24" s="49">
        <f t="shared" ref="B24:F24" si="8">(B21/12)*10/12</f>
        <v>180.2208333333333</v>
      </c>
      <c r="C24" s="50">
        <f t="shared" si="8"/>
        <v>180.2208333333333</v>
      </c>
      <c r="D24" s="49">
        <f t="shared" si="8"/>
        <v>180.2208333333333</v>
      </c>
      <c r="E24" s="49">
        <f t="shared" si="8"/>
        <v>180.2208333333333</v>
      </c>
      <c r="F24" s="49">
        <f t="shared" si="8"/>
        <v>180.2208333333333</v>
      </c>
      <c r="G24" s="3"/>
    </row>
    <row r="25" spans="1:7">
      <c r="A25" s="25" t="s">
        <v>0</v>
      </c>
      <c r="B25" s="49">
        <f t="shared" ref="B25:F25" si="9">(B21+B22+B23+B24)*8%</f>
        <v>241.2556222222222</v>
      </c>
      <c r="C25" s="50">
        <f t="shared" si="9"/>
        <v>241.2556222222222</v>
      </c>
      <c r="D25" s="49">
        <f t="shared" si="9"/>
        <v>241.2556222222222</v>
      </c>
      <c r="E25" s="49">
        <f t="shared" si="9"/>
        <v>241.2556222222222</v>
      </c>
      <c r="F25" s="49">
        <f t="shared" si="9"/>
        <v>241.2556222222222</v>
      </c>
      <c r="G25" s="3"/>
    </row>
    <row r="26" spans="1:7">
      <c r="A26" s="18" t="s">
        <v>17</v>
      </c>
      <c r="B26" s="51">
        <f t="shared" ref="B26:F26" si="10">B25*40%</f>
        <v>96.502248888888886</v>
      </c>
      <c r="C26" s="52">
        <f t="shared" si="10"/>
        <v>96.502248888888886</v>
      </c>
      <c r="D26" s="51">
        <f t="shared" si="10"/>
        <v>96.502248888888886</v>
      </c>
      <c r="E26" s="51">
        <f t="shared" si="10"/>
        <v>96.502248888888886</v>
      </c>
      <c r="F26" s="51">
        <f t="shared" si="10"/>
        <v>96.502248888888886</v>
      </c>
      <c r="G26" s="3"/>
    </row>
    <row r="27" spans="1:7">
      <c r="A27" s="17" t="s">
        <v>38</v>
      </c>
      <c r="B27" s="53">
        <f t="shared" ref="B27:F27" si="11">B11</f>
        <v>0.5</v>
      </c>
      <c r="C27" s="53">
        <f t="shared" si="11"/>
        <v>1</v>
      </c>
      <c r="D27" s="53">
        <f t="shared" si="11"/>
        <v>1</v>
      </c>
      <c r="E27" s="53">
        <f t="shared" si="11"/>
        <v>0.5</v>
      </c>
      <c r="F27" s="53">
        <f t="shared" si="11"/>
        <v>1</v>
      </c>
      <c r="G27" s="3"/>
    </row>
    <row r="28" spans="1:7">
      <c r="A28" s="17" t="s">
        <v>37</v>
      </c>
      <c r="B28" s="54">
        <f>SUM(B21:B26)*B27</f>
        <v>1676.7265744444444</v>
      </c>
      <c r="C28" s="54">
        <f t="shared" ref="C28:F28" si="12">SUM(C21:C26)*C27</f>
        <v>3353.4531488888888</v>
      </c>
      <c r="D28" s="54">
        <f t="shared" si="12"/>
        <v>3353.4531488888888</v>
      </c>
      <c r="E28" s="54">
        <f t="shared" si="12"/>
        <v>1676.7265744444444</v>
      </c>
      <c r="F28" s="54">
        <f t="shared" si="12"/>
        <v>3353.4531488888888</v>
      </c>
      <c r="G28" s="3"/>
    </row>
    <row r="29" spans="1:7">
      <c r="A29" s="3"/>
      <c r="B29" s="5"/>
      <c r="C29" s="25"/>
      <c r="D29" s="5"/>
      <c r="E29" s="5"/>
      <c r="F29" s="5"/>
      <c r="G29" s="3"/>
    </row>
    <row r="30" spans="1:7">
      <c r="A30" s="17" t="s">
        <v>26</v>
      </c>
      <c r="B30" s="69"/>
      <c r="C30" s="70"/>
      <c r="D30" s="70"/>
      <c r="E30" s="70"/>
      <c r="F30" s="70"/>
      <c r="G30" s="3"/>
    </row>
    <row r="31" spans="1:7">
      <c r="A31" s="25" t="s">
        <v>27</v>
      </c>
      <c r="B31" s="28">
        <v>1100</v>
      </c>
      <c r="C31" s="28">
        <v>1100</v>
      </c>
      <c r="D31" s="28">
        <v>1100</v>
      </c>
      <c r="E31" s="28">
        <v>1100</v>
      </c>
      <c r="F31" s="28">
        <v>1100</v>
      </c>
      <c r="G31" s="3"/>
    </row>
    <row r="32" spans="1:7">
      <c r="A32" s="17" t="s">
        <v>32</v>
      </c>
      <c r="B32" s="47">
        <f t="shared" ref="B32:F32" si="13">SUM(B31:B31)</f>
        <v>1100</v>
      </c>
      <c r="C32" s="48">
        <f t="shared" si="13"/>
        <v>1100</v>
      </c>
      <c r="D32" s="47">
        <f t="shared" si="13"/>
        <v>1100</v>
      </c>
      <c r="E32" s="47">
        <f t="shared" si="13"/>
        <v>1100</v>
      </c>
      <c r="F32" s="47">
        <f t="shared" si="13"/>
        <v>1100</v>
      </c>
      <c r="G32" s="3"/>
    </row>
    <row r="33" spans="1:7">
      <c r="A33" s="17" t="s">
        <v>42</v>
      </c>
      <c r="B33" s="47">
        <f t="shared" ref="B33:F33" si="14">B32/10</f>
        <v>110</v>
      </c>
      <c r="C33" s="48">
        <f t="shared" si="14"/>
        <v>110</v>
      </c>
      <c r="D33" s="47">
        <f t="shared" si="14"/>
        <v>110</v>
      </c>
      <c r="E33" s="47">
        <f t="shared" si="14"/>
        <v>110</v>
      </c>
      <c r="F33" s="47">
        <f t="shared" si="14"/>
        <v>110</v>
      </c>
      <c r="G33" s="3"/>
    </row>
    <row r="34" spans="1:7">
      <c r="A34" s="17"/>
      <c r="B34" s="23"/>
      <c r="C34" s="24"/>
      <c r="D34" s="23"/>
      <c r="E34" s="23"/>
      <c r="F34" s="23"/>
      <c r="G34" s="3"/>
    </row>
    <row r="35" spans="1:7">
      <c r="A35" s="17" t="s">
        <v>25</v>
      </c>
      <c r="B35" s="69"/>
      <c r="C35" s="70"/>
      <c r="D35" s="70"/>
      <c r="E35" s="70"/>
      <c r="F35" s="70"/>
      <c r="G35" s="3"/>
    </row>
    <row r="36" spans="1:7">
      <c r="A36" s="25" t="s">
        <v>29</v>
      </c>
      <c r="B36" s="55">
        <f>200*12</f>
        <v>2400</v>
      </c>
      <c r="C36" s="55">
        <f t="shared" ref="C36:F36" si="15">200*12</f>
        <v>2400</v>
      </c>
      <c r="D36" s="55">
        <f t="shared" si="15"/>
        <v>2400</v>
      </c>
      <c r="E36" s="55">
        <f t="shared" si="15"/>
        <v>2400</v>
      </c>
      <c r="F36" s="55">
        <f t="shared" si="15"/>
        <v>2400</v>
      </c>
      <c r="G36" s="3"/>
    </row>
    <row r="37" spans="1:7">
      <c r="A37" s="25" t="s">
        <v>28</v>
      </c>
      <c r="B37" s="29">
        <v>2000</v>
      </c>
      <c r="C37" s="29">
        <v>2000</v>
      </c>
      <c r="D37" s="29">
        <v>2000</v>
      </c>
      <c r="E37" s="29">
        <v>2000</v>
      </c>
      <c r="F37" s="29">
        <v>2000</v>
      </c>
      <c r="G37" s="3"/>
    </row>
    <row r="38" spans="1:7">
      <c r="A38" s="25" t="s">
        <v>30</v>
      </c>
      <c r="B38" s="56">
        <f>(B10*4.67%)</f>
        <v>2335</v>
      </c>
      <c r="C38" s="56">
        <f t="shared" ref="C38:F38" si="16">(C10*4.67%)</f>
        <v>2335</v>
      </c>
      <c r="D38" s="56">
        <f t="shared" si="16"/>
        <v>2335</v>
      </c>
      <c r="E38" s="56">
        <f t="shared" si="16"/>
        <v>2335</v>
      </c>
      <c r="F38" s="56">
        <f t="shared" si="16"/>
        <v>2335</v>
      </c>
      <c r="G38" s="3"/>
    </row>
    <row r="39" spans="1:7">
      <c r="A39" s="25" t="s">
        <v>31</v>
      </c>
      <c r="B39" s="28">
        <v>94.69</v>
      </c>
      <c r="C39" s="30">
        <v>94.69</v>
      </c>
      <c r="D39" s="28">
        <v>94.69</v>
      </c>
      <c r="E39" s="28">
        <v>94.69</v>
      </c>
      <c r="F39" s="28">
        <v>94.69</v>
      </c>
      <c r="G39" s="3"/>
    </row>
    <row r="40" spans="1:7">
      <c r="A40" s="17" t="s">
        <v>33</v>
      </c>
      <c r="B40" s="47">
        <f t="shared" ref="B40:F40" si="17">SUM(B36:B39)</f>
        <v>6829.69</v>
      </c>
      <c r="C40" s="48">
        <f t="shared" si="17"/>
        <v>6829.69</v>
      </c>
      <c r="D40" s="47">
        <f t="shared" si="17"/>
        <v>6829.69</v>
      </c>
      <c r="E40" s="47">
        <f t="shared" si="17"/>
        <v>6829.69</v>
      </c>
      <c r="F40" s="47">
        <f t="shared" si="17"/>
        <v>6829.69</v>
      </c>
      <c r="G40" s="3"/>
    </row>
    <row r="41" spans="1:7">
      <c r="A41" s="17" t="s">
        <v>38</v>
      </c>
      <c r="B41" s="53">
        <f t="shared" ref="B41:F41" si="18">B11</f>
        <v>0.5</v>
      </c>
      <c r="C41" s="53">
        <f t="shared" si="18"/>
        <v>1</v>
      </c>
      <c r="D41" s="53">
        <f t="shared" si="18"/>
        <v>1</v>
      </c>
      <c r="E41" s="53">
        <f t="shared" si="18"/>
        <v>0.5</v>
      </c>
      <c r="F41" s="53">
        <f t="shared" si="18"/>
        <v>1</v>
      </c>
      <c r="G41" s="3"/>
    </row>
    <row r="42" spans="1:7">
      <c r="A42" s="31" t="s">
        <v>41</v>
      </c>
      <c r="B42" s="57">
        <f t="shared" ref="B42:F42" si="19">((B40/12)*10/12)*B41</f>
        <v>237.14201388888887</v>
      </c>
      <c r="C42" s="57">
        <f t="shared" si="19"/>
        <v>474.28402777777774</v>
      </c>
      <c r="D42" s="57">
        <f t="shared" si="19"/>
        <v>474.28402777777774</v>
      </c>
      <c r="E42" s="57">
        <f t="shared" si="19"/>
        <v>237.14201388888887</v>
      </c>
      <c r="F42" s="57">
        <f t="shared" si="19"/>
        <v>474.28402777777774</v>
      </c>
      <c r="G42" s="3"/>
    </row>
    <row r="43" spans="1:7">
      <c r="A43" s="32"/>
      <c r="B43" s="3"/>
      <c r="C43" s="3"/>
      <c r="D43" s="5"/>
      <c r="E43" s="5"/>
      <c r="F43" s="5"/>
      <c r="G43" s="3"/>
    </row>
    <row r="44" spans="1:7">
      <c r="A44" s="17" t="s">
        <v>46</v>
      </c>
      <c r="B44" s="67"/>
      <c r="C44" s="68"/>
      <c r="D44" s="68"/>
      <c r="E44" s="68"/>
      <c r="F44" s="68"/>
      <c r="G44" s="3"/>
    </row>
    <row r="45" spans="1:7">
      <c r="A45" s="33" t="s">
        <v>18</v>
      </c>
      <c r="B45" s="34">
        <v>0.02</v>
      </c>
      <c r="C45" s="35">
        <v>0.02</v>
      </c>
      <c r="D45" s="34">
        <v>0.02</v>
      </c>
      <c r="E45" s="34">
        <v>0.02</v>
      </c>
      <c r="F45" s="34">
        <v>0.02</v>
      </c>
      <c r="G45" s="3"/>
    </row>
    <row r="46" spans="1:7">
      <c r="A46" s="33" t="s">
        <v>19</v>
      </c>
      <c r="B46" s="58">
        <f t="shared" ref="B46:F46" si="20">B10*B45</f>
        <v>1000</v>
      </c>
      <c r="C46" s="59">
        <f t="shared" si="20"/>
        <v>1000</v>
      </c>
      <c r="D46" s="58">
        <f t="shared" si="20"/>
        <v>1000</v>
      </c>
      <c r="E46" s="58">
        <f t="shared" si="20"/>
        <v>1000</v>
      </c>
      <c r="F46" s="58">
        <f t="shared" si="20"/>
        <v>1000</v>
      </c>
      <c r="G46" s="3"/>
    </row>
    <row r="47" spans="1:7">
      <c r="A47" s="33" t="s">
        <v>20</v>
      </c>
      <c r="B47" s="60">
        <f t="shared" ref="B47:F47" si="21">B46/12</f>
        <v>83.333333333333329</v>
      </c>
      <c r="C47" s="61">
        <f t="shared" si="21"/>
        <v>83.333333333333329</v>
      </c>
      <c r="D47" s="60">
        <f t="shared" si="21"/>
        <v>83.333333333333329</v>
      </c>
      <c r="E47" s="60">
        <f t="shared" si="21"/>
        <v>83.333333333333329</v>
      </c>
      <c r="F47" s="60">
        <f t="shared" si="21"/>
        <v>83.333333333333329</v>
      </c>
      <c r="G47" s="3"/>
    </row>
    <row r="48" spans="1:7">
      <c r="A48" s="17" t="s">
        <v>38</v>
      </c>
      <c r="B48" s="53">
        <f t="shared" ref="B48:F48" si="22">B11</f>
        <v>0.5</v>
      </c>
      <c r="C48" s="53">
        <f t="shared" si="22"/>
        <v>1</v>
      </c>
      <c r="D48" s="53">
        <f t="shared" si="22"/>
        <v>1</v>
      </c>
      <c r="E48" s="53">
        <f t="shared" si="22"/>
        <v>0.5</v>
      </c>
      <c r="F48" s="53">
        <f t="shared" si="22"/>
        <v>1</v>
      </c>
      <c r="G48" s="3"/>
    </row>
    <row r="49" spans="1:9">
      <c r="A49" s="17" t="s">
        <v>39</v>
      </c>
      <c r="B49" s="62">
        <f>B47*B48</f>
        <v>41.666666666666664</v>
      </c>
      <c r="C49" s="62">
        <f t="shared" ref="C49:F49" si="23">C47*C48</f>
        <v>83.333333333333329</v>
      </c>
      <c r="D49" s="62">
        <f t="shared" si="23"/>
        <v>83.333333333333329</v>
      </c>
      <c r="E49" s="62">
        <f t="shared" si="23"/>
        <v>41.666666666666664</v>
      </c>
      <c r="F49" s="62">
        <f t="shared" si="23"/>
        <v>83.333333333333329</v>
      </c>
      <c r="G49" s="3"/>
    </row>
    <row r="50" spans="1:9">
      <c r="A50" s="33"/>
      <c r="B50" s="36"/>
      <c r="C50" s="37"/>
      <c r="D50" s="36"/>
      <c r="E50" s="36"/>
      <c r="F50" s="36"/>
      <c r="G50" s="3"/>
    </row>
    <row r="51" spans="1:9">
      <c r="A51" s="17" t="s">
        <v>21</v>
      </c>
      <c r="B51" s="63">
        <f t="shared" ref="B51:F51" si="24">B17+B18+B28+B33+B49+B42</f>
        <v>5694.335255</v>
      </c>
      <c r="C51" s="63">
        <f t="shared" si="24"/>
        <v>9691.0705100000014</v>
      </c>
      <c r="D51" s="63">
        <f t="shared" si="24"/>
        <v>10915.790510000001</v>
      </c>
      <c r="E51" s="63">
        <f t="shared" si="24"/>
        <v>4908.5211704929579</v>
      </c>
      <c r="F51" s="63">
        <f t="shared" si="24"/>
        <v>10734.35051</v>
      </c>
      <c r="G51" s="3"/>
    </row>
    <row r="52" spans="1:9">
      <c r="A52" s="38"/>
      <c r="B52" s="8"/>
      <c r="C52" s="39"/>
      <c r="D52" s="8"/>
      <c r="E52" s="8"/>
      <c r="F52" s="8"/>
      <c r="G52" s="3"/>
    </row>
    <row r="53" spans="1:9">
      <c r="A53" s="22" t="s">
        <v>47</v>
      </c>
      <c r="B53" s="20"/>
      <c r="C53" s="27"/>
      <c r="D53" s="20"/>
      <c r="E53" s="20"/>
      <c r="F53" s="20"/>
      <c r="G53" s="3"/>
    </row>
    <row r="54" spans="1:9">
      <c r="A54" s="25" t="s">
        <v>3</v>
      </c>
      <c r="B54" s="40">
        <v>0.06</v>
      </c>
      <c r="C54" s="41">
        <v>0.06</v>
      </c>
      <c r="D54" s="40">
        <v>0.06</v>
      </c>
      <c r="E54" s="40">
        <v>0.06</v>
      </c>
      <c r="F54" s="40">
        <v>0.06</v>
      </c>
      <c r="G54" s="3"/>
    </row>
    <row r="55" spans="1:9">
      <c r="A55" s="25" t="s">
        <v>22</v>
      </c>
      <c r="B55" s="40">
        <v>0</v>
      </c>
      <c r="C55" s="41">
        <v>0</v>
      </c>
      <c r="D55" s="40">
        <v>0</v>
      </c>
      <c r="E55" s="40">
        <v>0</v>
      </c>
      <c r="F55" s="40">
        <v>0</v>
      </c>
      <c r="G55" s="3"/>
    </row>
    <row r="56" spans="1:9">
      <c r="A56" s="22" t="s">
        <v>23</v>
      </c>
      <c r="B56" s="40">
        <v>0.2</v>
      </c>
      <c r="C56" s="40">
        <v>0.2</v>
      </c>
      <c r="D56" s="40">
        <v>0.2</v>
      </c>
      <c r="E56" s="40">
        <v>0.2</v>
      </c>
      <c r="F56" s="40">
        <v>0.2</v>
      </c>
      <c r="G56" s="3"/>
    </row>
    <row r="57" spans="1:9">
      <c r="A57" s="25"/>
      <c r="B57" s="5"/>
      <c r="C57" s="25"/>
      <c r="D57" s="5"/>
      <c r="E57" s="5"/>
      <c r="F57" s="5"/>
      <c r="G57" s="3"/>
    </row>
    <row r="58" spans="1:9">
      <c r="A58" s="42" t="s">
        <v>40</v>
      </c>
      <c r="B58" s="64">
        <f t="shared" ref="B58:F58" si="25">B51/(1-(B54+B55+B56))</f>
        <v>7695.0476418918915</v>
      </c>
      <c r="C58" s="65">
        <f t="shared" si="25"/>
        <v>13096.041229729732</v>
      </c>
      <c r="D58" s="64">
        <f t="shared" si="25"/>
        <v>14751.068256756758</v>
      </c>
      <c r="E58" s="64">
        <f t="shared" si="25"/>
        <v>6633.1367168823754</v>
      </c>
      <c r="F58" s="64">
        <f t="shared" si="25"/>
        <v>14505.879067567568</v>
      </c>
      <c r="G58" s="3"/>
    </row>
    <row r="59" spans="1:9">
      <c r="A59" s="25" t="s">
        <v>24</v>
      </c>
      <c r="B59" s="51">
        <f t="shared" ref="B59:F59" si="26">B58/B8</f>
        <v>4.8094047761824319</v>
      </c>
      <c r="C59" s="52">
        <f t="shared" si="26"/>
        <v>5.2384164918918925</v>
      </c>
      <c r="D59" s="51">
        <f t="shared" si="26"/>
        <v>4.8523250844594603</v>
      </c>
      <c r="E59" s="51">
        <f t="shared" si="26"/>
        <v>3.7264813016193119</v>
      </c>
      <c r="F59" s="51">
        <f t="shared" si="26"/>
        <v>4.9006348201241785</v>
      </c>
      <c r="G59" s="3"/>
    </row>
    <row r="60" spans="1:9">
      <c r="A60" s="3"/>
      <c r="B60" s="3"/>
      <c r="C60" s="3"/>
      <c r="D60" s="5"/>
      <c r="E60" s="5"/>
      <c r="F60" s="5"/>
      <c r="G60" s="3"/>
    </row>
    <row r="61" spans="1:9">
      <c r="A61" s="3"/>
      <c r="B61" s="8" t="s">
        <v>45</v>
      </c>
      <c r="C61" s="8" t="s">
        <v>45</v>
      </c>
      <c r="D61" s="8" t="s">
        <v>45</v>
      </c>
      <c r="E61" s="8" t="s">
        <v>45</v>
      </c>
      <c r="F61" s="8" t="s">
        <v>45</v>
      </c>
      <c r="G61" s="43" t="s">
        <v>36</v>
      </c>
    </row>
    <row r="62" spans="1:9">
      <c r="A62" s="3"/>
      <c r="B62" s="51">
        <f>B58*10</f>
        <v>76950.476418918915</v>
      </c>
      <c r="C62" s="52">
        <f t="shared" ref="C62:F62" si="27">C58*10</f>
        <v>130960.41229729731</v>
      </c>
      <c r="D62" s="51">
        <f t="shared" si="27"/>
        <v>147510.68256756759</v>
      </c>
      <c r="E62" s="51">
        <f t="shared" si="27"/>
        <v>66331.367168823752</v>
      </c>
      <c r="F62" s="51">
        <f t="shared" si="27"/>
        <v>145058.79067567567</v>
      </c>
      <c r="G62" s="66">
        <f>SUM(B62:F62)</f>
        <v>566811.72912828322</v>
      </c>
    </row>
    <row r="63" spans="1:9">
      <c r="A63" s="3"/>
      <c r="B63" s="3"/>
      <c r="C63" s="3"/>
      <c r="D63" s="3"/>
      <c r="E63" s="3"/>
      <c r="F63" s="3"/>
      <c r="G63" s="3"/>
    </row>
    <row r="64" spans="1:9" ht="15" customHeight="1">
      <c r="A64" s="4" t="s">
        <v>53</v>
      </c>
      <c r="B64" s="73" t="s">
        <v>54</v>
      </c>
      <c r="C64" s="73"/>
      <c r="D64" s="73"/>
      <c r="E64" s="73"/>
      <c r="F64" s="73"/>
      <c r="G64" s="73"/>
      <c r="H64" s="2"/>
      <c r="I64" s="2"/>
    </row>
    <row r="65" spans="1:7">
      <c r="A65" s="44"/>
      <c r="B65" s="73"/>
      <c r="C65" s="73"/>
      <c r="D65" s="73"/>
      <c r="E65" s="73"/>
      <c r="F65" s="73"/>
      <c r="G65" s="73"/>
    </row>
    <row r="66" spans="1:7">
      <c r="A66" s="44"/>
      <c r="B66" s="44"/>
      <c r="C66" s="3"/>
      <c r="D66" s="3"/>
      <c r="E66" s="3"/>
      <c r="F66" s="3"/>
      <c r="G66" s="3"/>
    </row>
    <row r="67" spans="1:7">
      <c r="A67" s="3"/>
      <c r="B67" s="44"/>
      <c r="C67" s="3"/>
      <c r="D67" s="3"/>
      <c r="E67" s="3"/>
      <c r="F67" s="3"/>
      <c r="G67" s="3"/>
    </row>
    <row r="68" spans="1:7">
      <c r="A68" s="3"/>
      <c r="B68" s="44"/>
      <c r="C68" s="3"/>
      <c r="D68" s="3"/>
      <c r="E68" s="3"/>
      <c r="F68" s="3"/>
      <c r="G68" s="3"/>
    </row>
    <row r="69" spans="1:7">
      <c r="A69" s="3"/>
      <c r="B69" s="3"/>
      <c r="C69" s="3"/>
      <c r="D69" s="3"/>
      <c r="E69" s="3"/>
      <c r="F69" s="3"/>
      <c r="G69" s="3"/>
    </row>
    <row r="70" spans="1:7">
      <c r="A70" s="3"/>
      <c r="B70" s="3"/>
      <c r="C70" s="3"/>
      <c r="D70" s="3"/>
      <c r="E70" s="3"/>
      <c r="F70" s="3"/>
      <c r="G70" s="3"/>
    </row>
    <row r="71" spans="1:7">
      <c r="A71" s="3"/>
      <c r="B71" s="44"/>
      <c r="C71" s="3"/>
      <c r="D71" s="3"/>
      <c r="E71" s="3"/>
      <c r="F71" s="3"/>
      <c r="G71" s="3"/>
    </row>
    <row r="72" spans="1:7">
      <c r="A72" s="3"/>
      <c r="B72" s="3"/>
      <c r="C72" s="3"/>
      <c r="D72" s="3"/>
      <c r="E72" s="3"/>
      <c r="F72" s="3"/>
      <c r="G72" s="3"/>
    </row>
    <row r="73" spans="1:7">
      <c r="A73" s="3"/>
      <c r="B73" s="3"/>
      <c r="C73" s="3"/>
      <c r="D73" s="3"/>
      <c r="E73" s="3"/>
      <c r="F73" s="3"/>
      <c r="G73" s="3"/>
    </row>
  </sheetData>
  <sheetProtection sheet="1" objects="1" scenarios="1"/>
  <mergeCells count="5">
    <mergeCell ref="B44:F44"/>
    <mergeCell ref="B35:F35"/>
    <mergeCell ref="B30:F30"/>
    <mergeCell ref="B20:F20"/>
    <mergeCell ref="B64:G65"/>
  </mergeCells>
  <pageMargins left="0.511811024" right="0.511811024" top="0.78740157499999996" bottom="0.625" header="0.31496062000000002" footer="0.3149606200000000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VIASP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Recepcao</dc:creator>
  <cp:lastModifiedBy>Usuário</cp:lastModifiedBy>
  <cp:lastPrinted>2023-01-04T19:47:39Z</cp:lastPrinted>
  <dcterms:created xsi:type="dcterms:W3CDTF">2009-12-12T13:43:50Z</dcterms:created>
  <dcterms:modified xsi:type="dcterms:W3CDTF">2023-01-10T18:08:03Z</dcterms:modified>
</cp:coreProperties>
</file>