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lanilhas\"/>
    </mc:Choice>
  </mc:AlternateContent>
  <bookViews>
    <workbookView xWindow="0" yWindow="0" windowWidth="2370" windowHeight="0" tabRatio="776"/>
  </bookViews>
  <sheets>
    <sheet name="1. Transporte escolar van" sheetId="2" r:id="rId1"/>
    <sheet name="1. Transporte escolar micro" sheetId="12" r:id="rId2"/>
    <sheet name="1. Transporte escolar onibus" sheetId="13" r:id="rId3"/>
    <sheet name="rotas" sheetId="9" r:id="rId4"/>
    <sheet name="rotas2" sheetId="11" r:id="rId5"/>
    <sheet name="2.Encargos Sociais" sheetId="8" r:id="rId6"/>
    <sheet name="4.BDI" sheetId="4" r:id="rId7"/>
    <sheet name="5. Depreciação" sheetId="6" r:id="rId8"/>
    <sheet name="6.Remuneração de capital" sheetId="7" r:id="rId9"/>
  </sheets>
  <definedNames>
    <definedName name="_xlnm._FilterDatabase" localSheetId="4" hidden="1">rotas2!$B$1:$T$38</definedName>
    <definedName name="AbaDeprec">'5. Depreciação'!$A$1</definedName>
    <definedName name="AbaRemun">'6.Remuneração de capital'!$A$1</definedName>
    <definedName name="_xlnm.Print_Area" localSheetId="1">'1. Transporte escolar micro'!$A$11:$F$161</definedName>
    <definedName name="_xlnm.Print_Area" localSheetId="2">'1. Transporte escolar onibus'!$A$11:$F$161</definedName>
    <definedName name="_xlnm.Print_Area" localSheetId="0">'1. Transporte escolar van'!$A$11:$F$161</definedName>
    <definedName name="_xlnm.Print_Area" localSheetId="5">'2.Encargos Sociais'!$A$1:$C$40</definedName>
  </definedNames>
  <calcPr calcId="162913"/>
</workbook>
</file>

<file path=xl/calcChain.xml><?xml version="1.0" encoding="utf-8"?>
<calcChain xmlns="http://schemas.openxmlformats.org/spreadsheetml/2006/main">
  <c r="D102" i="2" l="1"/>
  <c r="I42" i="11" l="1"/>
  <c r="E73" i="13" l="1"/>
  <c r="E83" i="13"/>
  <c r="E27" i="13" l="1"/>
  <c r="A27" i="13"/>
  <c r="E126" i="13"/>
  <c r="E125" i="13"/>
  <c r="F128" i="13" s="1"/>
  <c r="F130" i="13" s="1"/>
  <c r="E124" i="13"/>
  <c r="E27" i="12"/>
  <c r="A27" i="12"/>
  <c r="E126" i="12"/>
  <c r="E125" i="12"/>
  <c r="F128" i="12" s="1"/>
  <c r="F130" i="12" s="1"/>
  <c r="E124" i="12"/>
  <c r="AC2" i="11" l="1"/>
  <c r="AD2" i="11"/>
  <c r="A27" i="2" l="1"/>
  <c r="E126" i="2"/>
  <c r="E125" i="2"/>
  <c r="E124" i="2"/>
  <c r="E39" i="11"/>
  <c r="D13" i="2"/>
  <c r="F128" i="2" l="1"/>
  <c r="F130" i="2" s="1"/>
  <c r="E27" i="2" s="1"/>
  <c r="E91" i="2" l="1"/>
  <c r="J69" i="2" l="1"/>
  <c r="J70" i="2" s="1"/>
  <c r="K35" i="11" l="1"/>
  <c r="K20" i="11"/>
  <c r="K22" i="11"/>
  <c r="K14" i="11"/>
  <c r="K5" i="11"/>
  <c r="K24" i="11"/>
  <c r="K26" i="11"/>
  <c r="K15" i="11"/>
  <c r="K34" i="11"/>
  <c r="K36" i="11"/>
  <c r="K27" i="11"/>
  <c r="K37" i="11"/>
  <c r="K13" i="11"/>
  <c r="K38" i="11"/>
  <c r="K21" i="11"/>
  <c r="K4" i="11"/>
  <c r="K29" i="11"/>
  <c r="K18" i="11"/>
  <c r="K19" i="11"/>
  <c r="K17" i="11"/>
  <c r="K28" i="11"/>
  <c r="K32" i="11"/>
  <c r="K6" i="11"/>
  <c r="K33" i="11"/>
  <c r="K31" i="11"/>
  <c r="K3" i="11"/>
  <c r="K7" i="11"/>
  <c r="K10" i="11"/>
  <c r="K23" i="11"/>
  <c r="K30" i="11"/>
  <c r="K9" i="11"/>
  <c r="K8" i="11"/>
  <c r="K16" i="11"/>
  <c r="K11" i="11"/>
  <c r="K2" i="11"/>
  <c r="K25" i="11"/>
  <c r="K12" i="11"/>
  <c r="J70" i="12" l="1"/>
  <c r="J71" i="12" s="1"/>
  <c r="N34" i="11"/>
  <c r="D46" i="12" l="1"/>
  <c r="D55" i="12"/>
  <c r="D55" i="13"/>
  <c r="D55" i="2"/>
  <c r="D46" i="2"/>
  <c r="AC3" i="11"/>
  <c r="AD3" i="11"/>
  <c r="AC4" i="11"/>
  <c r="AD4" i="11"/>
  <c r="AC5" i="11"/>
  <c r="AD5" i="11"/>
  <c r="AC6" i="11"/>
  <c r="AD6" i="11"/>
  <c r="AC7" i="11"/>
  <c r="AD7" i="11"/>
  <c r="AC8" i="11"/>
  <c r="AD8" i="11"/>
  <c r="AC9" i="11"/>
  <c r="AD9" i="11"/>
  <c r="AC10" i="11"/>
  <c r="AD10" i="11"/>
  <c r="AC11" i="11"/>
  <c r="AD11" i="11"/>
  <c r="AC12" i="11"/>
  <c r="AD12" i="11"/>
  <c r="AC13" i="11"/>
  <c r="AD13" i="11"/>
  <c r="AC14" i="11"/>
  <c r="AD14" i="11"/>
  <c r="AC15" i="11"/>
  <c r="AD15" i="11"/>
  <c r="AC16" i="11"/>
  <c r="AD16" i="11"/>
  <c r="AC17" i="11"/>
  <c r="AD17" i="11"/>
  <c r="AC18" i="11"/>
  <c r="AD18" i="11"/>
  <c r="AC19" i="11"/>
  <c r="AD19" i="11"/>
  <c r="AC20" i="11"/>
  <c r="AD20" i="11"/>
  <c r="AC21" i="11"/>
  <c r="AD21" i="11"/>
  <c r="AC22" i="11"/>
  <c r="AD22" i="11"/>
  <c r="AC23" i="11"/>
  <c r="AD23" i="11"/>
  <c r="AC24" i="11"/>
  <c r="AD24" i="11"/>
  <c r="AC25" i="11"/>
  <c r="AD25" i="11"/>
  <c r="AC26" i="11"/>
  <c r="AD26" i="11"/>
  <c r="AC27" i="11"/>
  <c r="AD27" i="11"/>
  <c r="AC28" i="11"/>
  <c r="AD28" i="11"/>
  <c r="AC29" i="11"/>
  <c r="AD29" i="11"/>
  <c r="AC30" i="11"/>
  <c r="AD30" i="11"/>
  <c r="AC31" i="11"/>
  <c r="AD31" i="11"/>
  <c r="AC32" i="11"/>
  <c r="AD32" i="11"/>
  <c r="AC33" i="11"/>
  <c r="AD33" i="11"/>
  <c r="AC34" i="11"/>
  <c r="AD34" i="11"/>
  <c r="AC35" i="11"/>
  <c r="AD35" i="11"/>
  <c r="AC36" i="11"/>
  <c r="AD36" i="11"/>
  <c r="AC37" i="11"/>
  <c r="AD37" i="11"/>
  <c r="H78" i="13" l="1"/>
  <c r="I69" i="2"/>
  <c r="I70" i="2" s="1"/>
  <c r="G38" i="11"/>
  <c r="J38" i="11"/>
  <c r="N38" i="11"/>
  <c r="I68" i="13"/>
  <c r="I69" i="13" s="1"/>
  <c r="I70" i="12" l="1"/>
  <c r="I71" i="12" s="1"/>
  <c r="ADN65" i="2" l="1"/>
  <c r="ADN66" i="2" s="1"/>
  <c r="I39" i="11" l="1"/>
  <c r="J35" i="11" l="1"/>
  <c r="J20" i="11"/>
  <c r="J24" i="11"/>
  <c r="J22" i="11"/>
  <c r="J5" i="11"/>
  <c r="J26" i="11"/>
  <c r="J15" i="11"/>
  <c r="J37" i="11"/>
  <c r="J36" i="11"/>
  <c r="J34" i="11"/>
  <c r="J33" i="11"/>
  <c r="J32" i="11"/>
  <c r="J31" i="11"/>
  <c r="J30" i="11"/>
  <c r="J29" i="11"/>
  <c r="J28" i="11"/>
  <c r="J27" i="11"/>
  <c r="J25" i="11"/>
  <c r="J23" i="11"/>
  <c r="J21" i="11"/>
  <c r="J19" i="11"/>
  <c r="J18" i="11"/>
  <c r="J17" i="11"/>
  <c r="J16" i="11"/>
  <c r="J13" i="11"/>
  <c r="J11" i="11"/>
  <c r="J10" i="11"/>
  <c r="J9" i="11"/>
  <c r="J8" i="11"/>
  <c r="J7" i="11"/>
  <c r="J6" i="11"/>
  <c r="J4" i="11"/>
  <c r="J3" i="11"/>
  <c r="J2" i="11"/>
  <c r="J12" i="11"/>
  <c r="N37" i="11"/>
  <c r="N36" i="11"/>
  <c r="N35" i="11"/>
  <c r="N33" i="11"/>
  <c r="N32" i="11"/>
  <c r="N31" i="11"/>
  <c r="N30" i="11"/>
  <c r="N29" i="11"/>
  <c r="N28" i="11"/>
  <c r="N27" i="11"/>
  <c r="N26" i="11"/>
  <c r="N25" i="11"/>
  <c r="N24" i="11"/>
  <c r="N23" i="11"/>
  <c r="N22" i="11"/>
  <c r="N21" i="11"/>
  <c r="N20" i="11"/>
  <c r="N19" i="11"/>
  <c r="N18" i="11"/>
  <c r="N17" i="11"/>
  <c r="N16" i="11"/>
  <c r="N15" i="11"/>
  <c r="N14" i="11"/>
  <c r="N13" i="11"/>
  <c r="N12" i="11"/>
  <c r="N11" i="11"/>
  <c r="N10" i="11"/>
  <c r="N9" i="11"/>
  <c r="N8" i="11"/>
  <c r="N7" i="11"/>
  <c r="N6" i="11"/>
  <c r="N5" i="11"/>
  <c r="N4" i="11"/>
  <c r="N3" i="11"/>
  <c r="N2" i="11"/>
  <c r="J39" i="11" l="1"/>
  <c r="C69" i="2"/>
  <c r="C69" i="13"/>
  <c r="C69" i="12"/>
  <c r="E91" i="12" l="1"/>
  <c r="G107" i="2"/>
  <c r="J117" i="13" l="1"/>
  <c r="J118" i="13"/>
  <c r="E138" i="13" l="1"/>
  <c r="E137" i="13"/>
  <c r="E136" i="13"/>
  <c r="F140" i="13" s="1"/>
  <c r="F142" i="13" s="1"/>
  <c r="E28" i="13" s="1"/>
  <c r="E113" i="13"/>
  <c r="D114" i="13" s="1"/>
  <c r="E114" i="13" s="1"/>
  <c r="D115" i="13" s="1"/>
  <c r="G107" i="13"/>
  <c r="D102" i="13"/>
  <c r="D100" i="13"/>
  <c r="G96" i="13"/>
  <c r="E91" i="13"/>
  <c r="C89" i="13"/>
  <c r="E89" i="13" s="1"/>
  <c r="E88" i="13"/>
  <c r="C88" i="13"/>
  <c r="E87" i="13"/>
  <c r="C82" i="13"/>
  <c r="D77" i="13"/>
  <c r="E77" i="13" s="1"/>
  <c r="C70" i="13"/>
  <c r="E66" i="13"/>
  <c r="D69" i="13" s="1"/>
  <c r="E55" i="13"/>
  <c r="F56" i="13" s="1"/>
  <c r="A55" i="13"/>
  <c r="E51" i="13"/>
  <c r="C48" i="13"/>
  <c r="E46" i="13"/>
  <c r="E47" i="13" s="1"/>
  <c r="E39" i="13"/>
  <c r="A39" i="13"/>
  <c r="E35" i="13"/>
  <c r="E36" i="13" s="1"/>
  <c r="A35" i="13"/>
  <c r="A31" i="13"/>
  <c r="A30" i="13"/>
  <c r="A29" i="13"/>
  <c r="A28" i="13"/>
  <c r="A26" i="13"/>
  <c r="A25" i="13"/>
  <c r="A24" i="13"/>
  <c r="A23" i="13"/>
  <c r="A22" i="13"/>
  <c r="A21" i="13"/>
  <c r="A20" i="13"/>
  <c r="A19" i="13"/>
  <c r="A18" i="13"/>
  <c r="A17" i="13"/>
  <c r="A16" i="13"/>
  <c r="D13" i="13"/>
  <c r="C79" i="13" l="1"/>
  <c r="B96" i="13"/>
  <c r="H107" i="13" s="1"/>
  <c r="H108" i="13"/>
  <c r="D48" i="13"/>
  <c r="E48" i="13" s="1"/>
  <c r="E49" i="13" s="1"/>
  <c r="D50" i="13" s="1"/>
  <c r="E50" i="13" s="1"/>
  <c r="F51" i="13" s="1"/>
  <c r="E17" i="13" s="1"/>
  <c r="E18" i="13"/>
  <c r="D90" i="13"/>
  <c r="E90" i="13" s="1"/>
  <c r="F91" i="13" s="1"/>
  <c r="E23" i="13" s="1"/>
  <c r="E69" i="13"/>
  <c r="D70" i="13" s="1"/>
  <c r="E70" i="13" s="1"/>
  <c r="E71" i="13" s="1"/>
  <c r="D72" i="13" s="1"/>
  <c r="E72" i="13" s="1"/>
  <c r="F73" i="13" s="1"/>
  <c r="F59" i="13" l="1"/>
  <c r="C100" i="13"/>
  <c r="C108" i="13" s="1"/>
  <c r="E108" i="13" s="1"/>
  <c r="F109" i="13" s="1"/>
  <c r="E25" i="13" s="1"/>
  <c r="C115" i="13"/>
  <c r="E115" i="13" s="1"/>
  <c r="F116" i="13" s="1"/>
  <c r="E26" i="13" s="1"/>
  <c r="D159" i="13"/>
  <c r="C80" i="13"/>
  <c r="D81" i="13" s="1"/>
  <c r="D82" i="13" s="1"/>
  <c r="E82" i="13" s="1"/>
  <c r="F83" i="13" s="1"/>
  <c r="E22" i="13" s="1"/>
  <c r="E21" i="13"/>
  <c r="E16" i="13" l="1"/>
  <c r="E100" i="13"/>
  <c r="C102" i="13"/>
  <c r="E102" i="13" s="1"/>
  <c r="E81" i="13"/>
  <c r="F104" i="13" l="1"/>
  <c r="E24" i="13" s="1"/>
  <c r="E20" i="13" s="1"/>
  <c r="E103" i="13"/>
  <c r="D103" i="13" s="1"/>
  <c r="F119" i="13" l="1"/>
  <c r="E19" i="13" l="1"/>
  <c r="F145" i="13"/>
  <c r="D150" i="13" s="1"/>
  <c r="E138" i="12"/>
  <c r="E137" i="12"/>
  <c r="E136" i="12"/>
  <c r="E113" i="12"/>
  <c r="D114" i="12" s="1"/>
  <c r="E114" i="12" s="1"/>
  <c r="D115" i="12" s="1"/>
  <c r="G107" i="12"/>
  <c r="D102" i="12"/>
  <c r="D100" i="12"/>
  <c r="G96" i="12"/>
  <c r="C89" i="12"/>
  <c r="E89" i="12" s="1"/>
  <c r="C88" i="12"/>
  <c r="E88" i="12" s="1"/>
  <c r="E87" i="12"/>
  <c r="C82" i="12"/>
  <c r="D77" i="12"/>
  <c r="E77" i="12" s="1"/>
  <c r="C70" i="12"/>
  <c r="E66" i="12"/>
  <c r="E55" i="12"/>
  <c r="F56" i="12" s="1"/>
  <c r="A55" i="12"/>
  <c r="E51" i="12"/>
  <c r="C48" i="12"/>
  <c r="E46" i="12"/>
  <c r="E47" i="12" s="1"/>
  <c r="E39" i="12"/>
  <c r="A39" i="12"/>
  <c r="E35" i="12"/>
  <c r="E36" i="12" s="1"/>
  <c r="A35" i="12"/>
  <c r="A31" i="12"/>
  <c r="A30" i="12"/>
  <c r="A29" i="12"/>
  <c r="A28" i="12"/>
  <c r="A26" i="12"/>
  <c r="A25" i="12"/>
  <c r="A24" i="12"/>
  <c r="A23" i="12"/>
  <c r="A22" i="12"/>
  <c r="A21" i="12"/>
  <c r="A20" i="12"/>
  <c r="A19" i="12"/>
  <c r="A18" i="12"/>
  <c r="A17" i="12"/>
  <c r="A16" i="12"/>
  <c r="D13" i="12"/>
  <c r="B96" i="12" s="1"/>
  <c r="F140" i="12" l="1"/>
  <c r="F142" i="12" s="1"/>
  <c r="E28" i="12" s="1"/>
  <c r="C79" i="12"/>
  <c r="D90" i="12"/>
  <c r="E90" i="12" s="1"/>
  <c r="D69" i="12"/>
  <c r="E69" i="12" s="1"/>
  <c r="D70" i="12" s="1"/>
  <c r="E70" i="12" s="1"/>
  <c r="E71" i="12" s="1"/>
  <c r="D72" i="12" s="1"/>
  <c r="E72" i="12" s="1"/>
  <c r="C100" i="12"/>
  <c r="D159" i="12"/>
  <c r="H107" i="12"/>
  <c r="C115" i="12"/>
  <c r="E115" i="12" s="1"/>
  <c r="F116" i="12" s="1"/>
  <c r="E26" i="12" s="1"/>
  <c r="D48" i="12"/>
  <c r="E48" i="12" s="1"/>
  <c r="E49" i="12" s="1"/>
  <c r="D50" i="12" s="1"/>
  <c r="E50" i="12" s="1"/>
  <c r="F51" i="12" s="1"/>
  <c r="E18" i="12"/>
  <c r="F73" i="12" l="1"/>
  <c r="E21" i="12" s="1"/>
  <c r="F91" i="12"/>
  <c r="E23" i="12" s="1"/>
  <c r="C80" i="12"/>
  <c r="D81" i="12" s="1"/>
  <c r="E81" i="12" s="1"/>
  <c r="E17" i="12"/>
  <c r="F59" i="12"/>
  <c r="C108" i="12"/>
  <c r="E108" i="12" s="1"/>
  <c r="F109" i="12" s="1"/>
  <c r="E25" i="12" s="1"/>
  <c r="C102" i="12"/>
  <c r="E102" i="12" s="1"/>
  <c r="E100" i="12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" i="11"/>
  <c r="G4" i="11"/>
  <c r="G3" i="11"/>
  <c r="G2" i="11"/>
  <c r="G39" i="11" l="1"/>
  <c r="J42" i="11" s="1"/>
  <c r="F104" i="12"/>
  <c r="E24" i="12" s="1"/>
  <c r="D82" i="12"/>
  <c r="E82" i="12" s="1"/>
  <c r="E103" i="12"/>
  <c r="D103" i="12" s="1"/>
  <c r="E16" i="12"/>
  <c r="C15" i="4"/>
  <c r="C20" i="4" s="1"/>
  <c r="F13" i="4"/>
  <c r="E13" i="4"/>
  <c r="D13" i="4"/>
  <c r="F83" i="12" l="1"/>
  <c r="F119" i="12" s="1"/>
  <c r="C150" i="13"/>
  <c r="E150" i="13" s="1"/>
  <c r="F151" i="13" s="1"/>
  <c r="F153" i="13" s="1"/>
  <c r="C150" i="12"/>
  <c r="C17" i="8"/>
  <c r="C30" i="4"/>
  <c r="C35" i="4" s="1"/>
  <c r="F28" i="4"/>
  <c r="E28" i="4"/>
  <c r="D28" i="4"/>
  <c r="E19" i="12" l="1"/>
  <c r="F145" i="12"/>
  <c r="D150" i="12" s="1"/>
  <c r="E150" i="12" s="1"/>
  <c r="F151" i="12" s="1"/>
  <c r="F153" i="12" s="1"/>
  <c r="E29" i="12" s="1"/>
  <c r="E22" i="12"/>
  <c r="E20" i="12" s="1"/>
  <c r="E29" i="13"/>
  <c r="E30" i="13" s="1"/>
  <c r="F27" i="13" s="1"/>
  <c r="F156" i="13"/>
  <c r="F161" i="13" s="1"/>
  <c r="G103" i="13" l="1"/>
  <c r="E31" i="13"/>
  <c r="F29" i="13"/>
  <c r="F18" i="13"/>
  <c r="F26" i="13"/>
  <c r="F16" i="13"/>
  <c r="F21" i="13"/>
  <c r="F17" i="13"/>
  <c r="F25" i="13"/>
  <c r="F20" i="13"/>
  <c r="F24" i="13"/>
  <c r="F19" i="13"/>
  <c r="F28" i="13"/>
  <c r="F23" i="13"/>
  <c r="F22" i="13"/>
  <c r="E30" i="12"/>
  <c r="F27" i="12" s="1"/>
  <c r="F156" i="12"/>
  <c r="F161" i="12" s="1"/>
  <c r="F30" i="13" l="1"/>
  <c r="G103" i="12"/>
  <c r="E31" i="12"/>
  <c r="F28" i="12"/>
  <c r="F23" i="12"/>
  <c r="F26" i="12"/>
  <c r="F21" i="12"/>
  <c r="F18" i="12"/>
  <c r="F24" i="12"/>
  <c r="F25" i="12"/>
  <c r="F17" i="12"/>
  <c r="F19" i="12"/>
  <c r="F16" i="12"/>
  <c r="F22" i="12"/>
  <c r="F20" i="12"/>
  <c r="F29" i="12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3" i="6"/>
  <c r="F30" i="12" l="1"/>
  <c r="E51" i="2"/>
  <c r="G96" i="2" l="1"/>
  <c r="A31" i="2" l="1"/>
  <c r="A30" i="2"/>
  <c r="B96" i="2"/>
  <c r="H107" i="2" l="1"/>
  <c r="C100" i="2"/>
  <c r="C108" i="2" l="1"/>
  <c r="C102" i="2"/>
  <c r="E102" i="2" s="1"/>
  <c r="E108" i="2"/>
  <c r="F109" i="2" s="1"/>
  <c r="E137" i="2" l="1"/>
  <c r="E136" i="2" l="1"/>
  <c r="A55" i="2"/>
  <c r="D159" i="2" l="1"/>
  <c r="D100" i="2" l="1"/>
  <c r="C88" i="2" l="1"/>
  <c r="C89" i="2"/>
  <c r="A29" i="2" l="1"/>
  <c r="A28" i="2"/>
  <c r="A19" i="2"/>
  <c r="A16" i="2"/>
  <c r="E35" i="2" l="1"/>
  <c r="E39" i="2"/>
  <c r="C82" i="2" l="1"/>
  <c r="C115" i="2" l="1"/>
  <c r="A26" i="2"/>
  <c r="A25" i="2"/>
  <c r="A24" i="2"/>
  <c r="A23" i="2"/>
  <c r="A22" i="2"/>
  <c r="A21" i="2"/>
  <c r="A20" i="2"/>
  <c r="A18" i="2"/>
  <c r="A17" i="2"/>
  <c r="C26" i="8"/>
  <c r="D77" i="2"/>
  <c r="C150" i="2"/>
  <c r="C36" i="8"/>
  <c r="E46" i="2"/>
  <c r="E66" i="2"/>
  <c r="C70" i="2"/>
  <c r="A35" i="2"/>
  <c r="A39" i="2"/>
  <c r="E113" i="2"/>
  <c r="D114" i="2" s="1"/>
  <c r="E114" i="2" s="1"/>
  <c r="D115" i="2" s="1"/>
  <c r="E89" i="2"/>
  <c r="E88" i="2"/>
  <c r="E138" i="2"/>
  <c r="F140" i="2" s="1"/>
  <c r="E115" i="2" l="1"/>
  <c r="E47" i="2"/>
  <c r="D69" i="2"/>
  <c r="E69" i="2" s="1"/>
  <c r="F142" i="2"/>
  <c r="E28" i="2" s="1"/>
  <c r="E55" i="2"/>
  <c r="F56" i="2" s="1"/>
  <c r="E100" i="2"/>
  <c r="E103" i="2" s="1"/>
  <c r="D103" i="2" s="1"/>
  <c r="E36" i="2"/>
  <c r="E77" i="2"/>
  <c r="E25" i="2" l="1"/>
  <c r="F116" i="2"/>
  <c r="E26" i="2" s="1"/>
  <c r="D70" i="2"/>
  <c r="E70" i="2" s="1"/>
  <c r="E71" i="2" s="1"/>
  <c r="C79" i="2"/>
  <c r="C80" i="2" s="1"/>
  <c r="D81" i="2" s="1"/>
  <c r="F104" i="2"/>
  <c r="E87" i="2"/>
  <c r="D90" i="2" s="1"/>
  <c r="C35" i="8"/>
  <c r="E18" i="2"/>
  <c r="D48" i="2"/>
  <c r="E24" i="2" l="1"/>
  <c r="E81" i="2"/>
  <c r="D82" i="2"/>
  <c r="E82" i="2" s="1"/>
  <c r="E90" i="2"/>
  <c r="F91" i="2" s="1"/>
  <c r="E23" i="2" s="1"/>
  <c r="C33" i="8"/>
  <c r="C37" i="8"/>
  <c r="D72" i="2"/>
  <c r="E72" i="2" s="1"/>
  <c r="F73" i="2" s="1"/>
  <c r="E21" i="2" s="1"/>
  <c r="C38" i="8" l="1"/>
  <c r="C48" i="2" s="1"/>
  <c r="F83" i="2"/>
  <c r="F119" i="2" s="1"/>
  <c r="E19" i="2" l="1"/>
  <c r="E22" i="2"/>
  <c r="E48" i="2"/>
  <c r="E49" i="2" s="1"/>
  <c r="D50" i="2" s="1"/>
  <c r="E50" i="2" s="1"/>
  <c r="F51" i="2" s="1"/>
  <c r="E20" i="2" l="1"/>
  <c r="E17" i="2" l="1"/>
  <c r="H23" i="2" s="1"/>
  <c r="F59" i="2"/>
  <c r="F145" i="2" s="1"/>
  <c r="E16" i="2" l="1"/>
  <c r="D150" i="2"/>
  <c r="E150" i="2" s="1"/>
  <c r="F151" i="2" s="1"/>
  <c r="F153" i="2" s="1"/>
  <c r="E29" i="2" s="1"/>
  <c r="E30" i="2" l="1"/>
  <c r="F156" i="2"/>
  <c r="F161" i="2" s="1"/>
  <c r="G103" i="2" l="1"/>
  <c r="E31" i="2"/>
  <c r="F21" i="2"/>
  <c r="F27" i="2"/>
  <c r="F16" i="2"/>
  <c r="F24" i="2"/>
  <c r="F29" i="2"/>
  <c r="F19" i="2"/>
  <c r="F23" i="2"/>
  <c r="F18" i="2"/>
  <c r="F20" i="2"/>
  <c r="F17" i="2"/>
  <c r="F28" i="2"/>
  <c r="F22" i="2"/>
  <c r="F25" i="2"/>
  <c r="F26" i="2"/>
  <c r="F30" i="2" l="1"/>
</calcChain>
</file>

<file path=xl/comments1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1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8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0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5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66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67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68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2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78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8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89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96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99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99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01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01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08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113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14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124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5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7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8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50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159" authorId="0" shape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1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8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0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5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66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67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68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2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78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8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89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96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99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99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01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01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08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113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14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124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5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7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8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50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159" authorId="0" shape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1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8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0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5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66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67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68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2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78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8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89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96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99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99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01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01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08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113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14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124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5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7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8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50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159" authorId="0" shape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4.xml><?xml version="1.0" encoding="utf-8"?>
<comments xmlns="http://schemas.openxmlformats.org/spreadsheetml/2006/main">
  <authors>
    <author/>
    <author>Clauber Bridi</author>
  </authors>
  <commentList>
    <comment ref="C12" authorId="0" shapeId="0">
      <text>
        <r>
          <rPr>
            <sz val="10"/>
            <rFont val="Arial"/>
            <family val="2"/>
          </rPr>
          <t xml:space="preserve">Informar o % de Administração Central estimado
</t>
        </r>
      </text>
    </comment>
    <comment ref="C13" authorId="0" shapeId="0">
      <text>
        <r>
          <rPr>
            <sz val="10"/>
            <rFont val="Arial"/>
            <family val="2"/>
          </rPr>
          <t xml:space="preserve">Informar o % de Seguros, Riscos e Garantia estimado
</t>
        </r>
      </text>
    </comment>
    <comment ref="C14" authorId="0" shapeId="0">
      <text>
        <r>
          <rPr>
            <sz val="10"/>
            <rFont val="Arial"/>
            <family val="2"/>
          </rPr>
          <t xml:space="preserve">Informar o % de Lucro estimado
</t>
        </r>
      </text>
    </comment>
    <comment ref="E15" authorId="0" shapeId="0">
      <text>
        <r>
          <rPr>
            <sz val="10"/>
            <rFont val="Arial"/>
            <family val="2"/>
          </rPr>
          <t>Informar o valor anual da taxa financeira, em percentual. Admite-se utilizar a SELIC</t>
        </r>
      </text>
    </comment>
    <comment ref="C16" authorId="0" shapeId="0">
      <text>
        <r>
          <rPr>
            <sz val="10"/>
            <rFont val="Arial"/>
            <family val="2"/>
          </rPr>
          <t xml:space="preserve">Informar o percentual de ISS, de acordo com a legislação tributária do município onde serão prestados os serviços. De 2% até o limite de 5%.
</t>
        </r>
      </text>
    </comment>
    <comment ref="E16" authorId="0" shapeId="0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</comment>
    <comment ref="C17" authorId="0" shapeId="0">
      <text>
        <r>
          <rPr>
            <sz val="10"/>
            <rFont val="Arial"/>
            <family val="2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27" authorId="1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1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1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0" authorId="1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31" authorId="1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1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1" shape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<sst xmlns="http://schemas.openxmlformats.org/spreadsheetml/2006/main" count="904" uniqueCount="304">
  <si>
    <t>%</t>
  </si>
  <si>
    <t>Soma</t>
  </si>
  <si>
    <t>Encargos Sociais</t>
  </si>
  <si>
    <t>Total do Efetivo</t>
  </si>
  <si>
    <t>homem</t>
  </si>
  <si>
    <t>mês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</si>
  <si>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</si>
  <si>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</si>
  <si>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</si>
  <si>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</si>
  <si>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</si>
  <si>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</si>
  <si>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</si>
  <si>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</si>
  <si>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</si>
  <si>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km/jogo</t>
  </si>
  <si>
    <t>R$</t>
  </si>
  <si>
    <t>Benefícios e despesas indiretas</t>
  </si>
  <si>
    <t>Custo (R$/mês)</t>
  </si>
  <si>
    <t>Mão-de-obra</t>
  </si>
  <si>
    <t>Quantidade</t>
  </si>
  <si>
    <t>INSS</t>
  </si>
  <si>
    <t>FGTS</t>
  </si>
  <si>
    <t>Planilha de Composição de Custos</t>
  </si>
  <si>
    <t>1. Mão-de-obra</t>
  </si>
  <si>
    <t>Custo mensal com pneus</t>
  </si>
  <si>
    <t>Veículos e Equipamentos</t>
  </si>
  <si>
    <t>cj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</si>
  <si>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</si>
  <si>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</si>
  <si>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</si>
  <si>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</si>
  <si>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</si>
  <si>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</si>
  <si>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</si>
  <si>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</si>
  <si>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</si>
  <si>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</si>
  <si>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</si>
  <si>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</si>
  <si>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</t>
  </si>
  <si>
    <t>Fórmula para o cálculo do BDI:</t>
  </si>
  <si>
    <t>{[(1+AC+SRG) x (1+L) x (1+DF)] / (1-T)} -1</t>
  </si>
  <si>
    <t>Resultado do cálculo do BDI:</t>
  </si>
  <si>
    <t>Custo Mensal com Mão-de-obra (R$/mês)</t>
  </si>
  <si>
    <t>Quantitativos</t>
  </si>
  <si>
    <t>anos</t>
  </si>
  <si>
    <t>i = taxa de juros do mercado (sugere-se adotar a taxa SELIC)</t>
  </si>
  <si>
    <t>n = vida útil do bem em anos</t>
  </si>
  <si>
    <t>Im = investimento médio</t>
  </si>
  <si>
    <t>Investimento médio total do chassis</t>
  </si>
  <si>
    <t>Remuneração mensal de capital do chassis</t>
  </si>
  <si>
    <t>Quilometragem mensal</t>
  </si>
  <si>
    <t>R$/km rodado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</si>
  <si>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</si>
  <si>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</si>
  <si>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</si>
  <si>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</si>
  <si>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</si>
  <si>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</si>
  <si>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</si>
  <si>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</si>
  <si>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</si>
  <si>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</si>
  <si>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</si>
  <si>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</si>
  <si>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</si>
  <si>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</si>
  <si>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</si>
  <si>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</si>
  <si>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</si>
  <si>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</si>
  <si>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</si>
  <si>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</si>
  <si>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</si>
  <si>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</si>
  <si>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</si>
  <si>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</si>
  <si>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</si>
  <si>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</si>
  <si>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</si>
  <si>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</si>
  <si>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</si>
  <si>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</si>
  <si>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</si>
  <si>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</si>
  <si>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</si>
  <si>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</si>
  <si>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</si>
  <si>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</si>
  <si>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</si>
  <si>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</si>
  <si>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</si>
  <si>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</si>
  <si>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</si>
  <si>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</si>
  <si>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</si>
  <si>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</si>
  <si>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</si>
  <si>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</si>
  <si>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</si>
  <si>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</si>
  <si>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</si>
  <si>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</si>
  <si>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</si>
  <si>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</si>
  <si>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Fator de utilização</t>
  </si>
  <si>
    <t>Fator de utilização (FU)</t>
  </si>
  <si>
    <t>Descrição do Item</t>
  </si>
  <si>
    <t>Orçamento Sintético</t>
  </si>
  <si>
    <t>Orientações para preenchimento:</t>
  </si>
  <si>
    <t>2. Preencher somente células em amarelo</t>
  </si>
  <si>
    <t>Idade do veículo (ano)</t>
  </si>
  <si>
    <t>Idade do veículo</t>
  </si>
  <si>
    <t>Valor do veículo proposto (V0)</t>
  </si>
  <si>
    <t>Taxa de juros anual nominal</t>
  </si>
  <si>
    <t>Piso da categoria</t>
  </si>
  <si>
    <t>C2</t>
  </si>
  <si>
    <t>B3</t>
  </si>
  <si>
    <t>Custo Mensal com Veículos e Equipamentos (R$/mês)</t>
  </si>
  <si>
    <t>CUSTO TOTAL MENSAL COM DESPESAS OPERACIONAIS (R$/mês)</t>
  </si>
  <si>
    <t>4. Composição do BDI - Benefícios e Despesas Indiretas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</si>
  <si>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</si>
  <si>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</si>
  <si>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</si>
  <si>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</si>
  <si>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</si>
  <si>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</si>
  <si>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MENSAL COM BDI (R$/mês)</t>
  </si>
  <si>
    <t>Referência estudo TCE</t>
  </si>
  <si>
    <t>1. Esta planilha é somente um modelo-base e deve ser ajustada conforme cada caso concreto.</t>
  </si>
  <si>
    <t>Fórmula de cálculo da remuneração de capital:</t>
  </si>
  <si>
    <t>Total por Motorista</t>
  </si>
  <si>
    <t>Custo com consumos/km rodado</t>
  </si>
  <si>
    <t>Consumo</t>
  </si>
  <si>
    <t>Total por veículo</t>
  </si>
  <si>
    <t>Total da frota</t>
  </si>
  <si>
    <t>i</t>
  </si>
  <si>
    <t>Depreciação Média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</si>
  <si>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</si>
  <si>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</si>
  <si>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B7</t>
  </si>
  <si>
    <t>Auxilio maternidade</t>
  </si>
  <si>
    <t>Aviso prévio trabalhado</t>
  </si>
  <si>
    <t>Reincidência de FGTS sobre aviso prévio indenizado e grupo A sobre aviso prévio trabalhado</t>
  </si>
  <si>
    <t>Fonte: Sinapi - CAIXA: RS 11/2022</t>
  </si>
  <si>
    <t>1.1. Motorista Turno do Dia</t>
  </si>
  <si>
    <t>Depreciação mensal veículos</t>
  </si>
  <si>
    <t>Custo de manutenção dos veículos</t>
  </si>
  <si>
    <t xml:space="preserve">Quantidade média de km por mês: </t>
  </si>
  <si>
    <t>Sprinter 415</t>
  </si>
  <si>
    <t>Sinalização (adesivos veículos)</t>
  </si>
  <si>
    <t>Lavagem do veículo</t>
  </si>
  <si>
    <t>3. As células azuis deverão ter seus valores preenchidos em outra planilha do arquivo.</t>
  </si>
  <si>
    <t>Custo de aquisição</t>
  </si>
  <si>
    <t>Vida útil</t>
  </si>
  <si>
    <t>Depreciação</t>
  </si>
  <si>
    <t>Licenciamento, Seguro obrigatório, Vistoria</t>
  </si>
  <si>
    <r>
      <t xml:space="preserve">Custo jg. compl. </t>
    </r>
    <r>
      <rPr>
        <sz val="10"/>
        <rFont val="Arial"/>
        <family val="2"/>
      </rPr>
      <t>/ km rodado</t>
    </r>
  </si>
  <si>
    <t>Extintor</t>
  </si>
  <si>
    <t>1.2. Vale-alimentação (diário)</t>
  </si>
  <si>
    <t>R$/km</t>
  </si>
  <si>
    <t>Custo de lubrificantes e filtros /1.000 km rodados</t>
  </si>
  <si>
    <t>Custo mensal com lubrificantes e filtros</t>
  </si>
  <si>
    <t xml:space="preserve">Custo do jogo de pneus </t>
  </si>
  <si>
    <t>2. Veículos e Equipamentos</t>
  </si>
  <si>
    <t>2.1. Veículo</t>
  </si>
  <si>
    <t>2.1.1. Depreciação</t>
  </si>
  <si>
    <t>2.1.2. Remuneração do Capital</t>
  </si>
  <si>
    <t>2.1.3. Impostos e Seguros</t>
  </si>
  <si>
    <t>2.1.4. Consumos</t>
  </si>
  <si>
    <t>2.1.5. Manutenção</t>
  </si>
  <si>
    <t>2.1.6. Pneus</t>
  </si>
  <si>
    <t>Total de mão-de-obra</t>
  </si>
  <si>
    <t xml:space="preserve"> http://receitadados.fazenda.rs.gov.br/paineis/combustiveis/</t>
  </si>
  <si>
    <t>Função</t>
  </si>
  <si>
    <t>Motorista para micro-ônibus</t>
  </si>
  <si>
    <t>Motorista de camionetas tipo “vans”</t>
  </si>
  <si>
    <t>Motorista para automóvel</t>
  </si>
  <si>
    <t>Custo Mensal com Outros materiais e serviços (R$/mês)</t>
  </si>
  <si>
    <t>Tributos - SIMPLES NACIONAL</t>
  </si>
  <si>
    <t>Master 2.3 dCi Executive Longo 16L Dies</t>
  </si>
  <si>
    <t>fora do simples nacional</t>
  </si>
  <si>
    <t>TRECHO:</t>
  </si>
  <si>
    <t>KM DIÁRIO:</t>
  </si>
  <si>
    <t>VALOR MENSAL TOTAL (R$/mês)</t>
  </si>
  <si>
    <t>VALOR POR km:</t>
  </si>
  <si>
    <t>2. Composição dos Encargos Sociais -
Simples Nacional</t>
  </si>
  <si>
    <t>3-5-7</t>
  </si>
  <si>
    <t>2-2,5-3</t>
  </si>
  <si>
    <t>20-25-30</t>
  </si>
  <si>
    <t>700-1000-1500</t>
  </si>
  <si>
    <t>90-120</t>
  </si>
  <si>
    <t>200-300</t>
  </si>
  <si>
    <t>TRANSPORTE ESCOLAR</t>
  </si>
  <si>
    <t>ITEM</t>
  </si>
  <si>
    <t>ROTA</t>
  </si>
  <si>
    <t xml:space="preserve"> VEÍCULO</t>
  </si>
  <si>
    <t>ROTEIRO</t>
  </si>
  <si>
    <t xml:space="preserve"> KM DIA</t>
  </si>
  <si>
    <t>PREÇO UNIT. POR KM</t>
  </si>
  <si>
    <t>VALOR TOTAL</t>
  </si>
  <si>
    <t>VAN , Mínimo 16 lugares, Porta automática, Ar condicionado</t>
  </si>
  <si>
    <t xml:space="preserve">ROTA 01, Saindo da sede da Prefeitura., Interior para EMEF Alfredo Brenner e escolas da cidade., </t>
  </si>
  <si>
    <t xml:space="preserve">ROTA 02, Saindo da sede da Prefeitura., Interior para interior, (EMEF Rincão Seco). </t>
  </si>
  <si>
    <t xml:space="preserve">TRECHO 03:, Saindo da sede da Prefeitura., Interior para escolas da cidade, </t>
  </si>
  <si>
    <t>MICRO ÔNIBUS, Mínimo 22 lugares, Porta automática, Ar condicionado</t>
  </si>
  <si>
    <t xml:space="preserve">TRECHO 04:, Saindo da sede da Prefeitura., Interior para escolas da cidade, </t>
  </si>
  <si>
    <t xml:space="preserve">TRECHO 05:, Saindo da sede da Prefeitura., Interior para escolas da cidade., </t>
  </si>
  <si>
    <t xml:space="preserve">TRECHO 06:, Saindo da sede da Prefeitura., Interior para escolas da cidade., </t>
  </si>
  <si>
    <t xml:space="preserve">TRECHO 07:, Saindo da sede da Prefeitura., Interior para escola do interior (EMEF Alfredo Brenner)., </t>
  </si>
  <si>
    <t xml:space="preserve">TRECHO 08:, Saindo da sede da Prefeitura., Interior para escolas da cidade., </t>
  </si>
  <si>
    <t xml:space="preserve">TRECHO 09:, Saindo da sede da Prefeitura., Interior para escolas da cidade, </t>
  </si>
  <si>
    <t xml:space="preserve">TRECHO 10:, Saindo da sede da Prefeitura., Interior para escola do interior (EMEF Rincão Seco)., </t>
  </si>
  <si>
    <t xml:space="preserve">MICRO ÔNIBUS Mínimo 22 lugares, Porta Automática, Ar condicionado, </t>
  </si>
  <si>
    <t xml:space="preserve">TRECHO 11:, Saindo da sede da Prefeitura., Interior para escolas da cidade., </t>
  </si>
  <si>
    <t xml:space="preserve">TRECHO 12:, Saindo da sede da Prefeitura., Interior para escolas da cidade., </t>
  </si>
  <si>
    <t xml:space="preserve">TRECHO 13:, Saindo da sede da Prefeitura., Cidade para interior (EMEF Rincão Seco)., </t>
  </si>
  <si>
    <t>ÔNIBUS, Mínimo 42 lugares, Porta automática, Ar condicionado</t>
  </si>
  <si>
    <t xml:space="preserve">TRECHO 14:, Saindo da sede da Prefeitura., Interior para escolas da cidade., </t>
  </si>
  <si>
    <t xml:space="preserve">TRECHO 15:, Saindo da sede da Prefeitura., Interior para escolas da cidade., </t>
  </si>
  <si>
    <t xml:space="preserve">TRECHO 16:, Saindo da sede da Prefeitura., Interior para escolas da cidade., </t>
  </si>
  <si>
    <t xml:space="preserve">TRECHO 17:, Saindo da sede da Prefeitura., Interior para escola do interior ( EMEF Rincão Seco)., </t>
  </si>
  <si>
    <t xml:space="preserve">TRECHO 18:, Saindo da sede da Prefeitura., Interior para escolas da cidade., </t>
  </si>
  <si>
    <t>MICRO ÔNIBUS, Mínimo 19 lugares, Porta automática, Ar condicionado</t>
  </si>
  <si>
    <t xml:space="preserve">TRECHO 19:, Saindo da sede da Prefeitura., Interior para escolas da cidade., </t>
  </si>
  <si>
    <t xml:space="preserve">TRECHO 20:, Saindo da sede da Prefeitura., Interior para escolas da cidade., </t>
  </si>
  <si>
    <t xml:space="preserve">TRECHO 21:, Saindo da sede da Prefeitura., Interior para escolas da cidade., </t>
  </si>
  <si>
    <t xml:space="preserve">TRECHO 22:, Saindo da sede da Prefeitura., Interior para escolas da cidade., </t>
  </si>
  <si>
    <t xml:space="preserve">TRECHO 23:, Saindo da sede da Prefeitura , Cidade para interior (EMEF Rincão Seco), </t>
  </si>
  <si>
    <t xml:space="preserve">TRECHO 24:, Saindo da sede da Prefeitura., Interior para escolas da cidade., </t>
  </si>
  <si>
    <t>MICRO ÔNIBUS, Mínimo 24 lugares, Porta automática, Ar condicionado</t>
  </si>
  <si>
    <t xml:space="preserve">TRECHO 25:, Saindo da sede da Prefeitura , Cidade para interior (EMEF Alfredo Brenner), </t>
  </si>
  <si>
    <t xml:space="preserve">TRECHO 26:, Saindo da sede da Prefeitura., Interior para escolas da cidade., </t>
  </si>
  <si>
    <t xml:space="preserve">TRECHO 27:, Saindo da sede da Prefeitura., Interior para escolas da cidade., </t>
  </si>
  <si>
    <t xml:space="preserve">TRECHO 28:, Saindo da sede da Prefeitura., Interior para escola da interior ( EMEF José de Anchieta)., </t>
  </si>
  <si>
    <t xml:space="preserve">TRECHO 29:, Saindo da sede da Prefeitura. , Interior para escolas da cidade., </t>
  </si>
  <si>
    <t xml:space="preserve">TRECHO 30:, Saindo da sede da Prefeitura., Interior para escola do interior (EMEF Rincão Seco)., </t>
  </si>
  <si>
    <t xml:space="preserve">TRECHO 31:, Saindo da sede da Prefeitura., Interior para escolas da cidade., </t>
  </si>
  <si>
    <t xml:space="preserve">TRECHO 32:, Saindo da sede da Prefeitura., Perímetro urbano  para escolas da cidade., </t>
  </si>
  <si>
    <t xml:space="preserve">TRECHO 33:, Saindo da sede da Prefeitura., EMEF Rincão Seco para localidades do interior. , </t>
  </si>
  <si>
    <t>MICRO ÔNIBUS, Mínimo 18 lugares, Porta automática, Ar condicionado</t>
  </si>
  <si>
    <t xml:space="preserve">TRECHO 34:, Saindo da sede da Prefeitura., Bairros da cidade para escolas da cidade., </t>
  </si>
  <si>
    <t xml:space="preserve">TRECHO 35:, Saindo da sede da Prefeitura., Interior para escola do interior (EMEF José de Anchieta)., </t>
  </si>
  <si>
    <t xml:space="preserve">TRECHO 36:, Saindo da sede da Prefeitura., Bairros da cidade para escolas da cidade., </t>
  </si>
  <si>
    <t xml:space="preserve">TRECHO 37:, Saindo da sede da Prefeitura., Interior para escolas da cidade., </t>
  </si>
  <si>
    <t>Tributos - ISS</t>
  </si>
  <si>
    <t>Tributos - PIS/COFINS</t>
  </si>
  <si>
    <t>valor km antigo</t>
  </si>
  <si>
    <t>total</t>
  </si>
  <si>
    <t>Ducato Executivo 2.3 16V Diesel</t>
  </si>
  <si>
    <t>VOLARE ESCOLAR W8</t>
  </si>
  <si>
    <t>Marcopolo Torino 2016 Mercedes 1721</t>
  </si>
  <si>
    <t>Ônibus Urbano Ar Condicionado Caio M.benz Of1721</t>
  </si>
  <si>
    <t>Caio Apache VW17.230</t>
  </si>
  <si>
    <t>vw neobus empenho 3118/2019</t>
  </si>
  <si>
    <t>Sprinter 415 VAN Standard T.A. 2.2 Dies.</t>
  </si>
  <si>
    <t>HOPPEN E FALCADE LTDA - ME</t>
  </si>
  <si>
    <t>ANDREIA LETICIA PROCHNOW HOPPE LTDA</t>
  </si>
  <si>
    <t>AIRTO SCAPINI E CIA LTDA</t>
  </si>
  <si>
    <t>TRANSPORTES VIATUR LTDA - EPP</t>
  </si>
  <si>
    <t>PORTELLA TRANSPORTES LTDA</t>
  </si>
  <si>
    <t>LUIS ALFREDO MENDES FERREIRA LTDA</t>
  </si>
  <si>
    <t>LAÉRCIO RUPPENTHAL - ME</t>
  </si>
  <si>
    <t>TRANSQUINZE COMÉRCIO E TRANSPORTES LTDA</t>
  </si>
  <si>
    <t>LUIS CARLOS KLOH</t>
  </si>
  <si>
    <t>VALDERI HOPPE LTDA</t>
  </si>
  <si>
    <t>TRANSPORTES HENTGES LTDA - ME</t>
  </si>
  <si>
    <t>ADILSON WACHTER ME</t>
  </si>
  <si>
    <t>LEANDRO JOSÉ HOPPE - ME</t>
  </si>
  <si>
    <t xml:space="preserve">CALUMAS TUR TRANSPORTES E TURISMO LTDA - ME </t>
  </si>
  <si>
    <t xml:space="preserve">NÚMERO DE REGISTRO NO MTE: </t>
  </si>
  <si>
    <t xml:space="preserve">RS002141/2025 </t>
  </si>
  <si>
    <t>Valor: reajuste – 5,20% (cinco vírgula vinte por cento)</t>
  </si>
  <si>
    <t>Motorista de ônibus de turismo </t>
  </si>
  <si>
    <t>R$ 3.743,54</t>
  </si>
  <si>
    <t>Motorista de fretamentos    </t>
  </si>
  <si>
    <t>R$ 2.693,86</t>
  </si>
  <si>
    <t>R$ 2.441,48</t>
  </si>
  <si>
    <t>R$ 2.272,71</t>
  </si>
  <si>
    <t>Vale Refeição será de R$ 37,00 (trinta e sete reais), concedido a todos os empregados, por dia efetivamente trabalhado, de acordo com a legislação do FAT, autorizado o desconto em folha de pagamento de no máximo 20%.</t>
  </si>
  <si>
    <t>Gran Micro Urbano (diesel)(E5)</t>
  </si>
  <si>
    <t>VOLARE ESCOLAR V8L MÉDIO</t>
  </si>
  <si>
    <t>diferença</t>
  </si>
  <si>
    <t>empresa atual</t>
  </si>
  <si>
    <t>van</t>
  </si>
  <si>
    <t>onibus</t>
  </si>
  <si>
    <t>micro onibus</t>
  </si>
  <si>
    <t>valor</t>
  </si>
  <si>
    <t>idade</t>
  </si>
  <si>
    <t>vida util</t>
  </si>
  <si>
    <t>consumo km por litro</t>
  </si>
  <si>
    <t>valor diesel</t>
  </si>
  <si>
    <t>manutencao</t>
  </si>
  <si>
    <t>3. Uniformes</t>
  </si>
  <si>
    <t>4. Outros materiais e serviços</t>
  </si>
  <si>
    <t>5. Benefícios e Despesas Indiretas - BDI</t>
  </si>
  <si>
    <t>Custo Mensal com Uniforme (R$/mês)</t>
  </si>
  <si>
    <t>Camisa</t>
  </si>
  <si>
    <t>Jaqueta</t>
  </si>
  <si>
    <t>Crachá</t>
  </si>
  <si>
    <t>-</t>
  </si>
  <si>
    <t>novo</t>
  </si>
  <si>
    <t>1,5 motorista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</si>
</sst>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0&quot;.&quot;000&quot;.&quot;000&quot;/&quot;0000&quot;-&quot;00"/>
    <numFmt numFmtId="170" formatCode="_-* #,##0.000_-;\-* #,##0.000_-;_-* &quot;-&quot;??_-;_-@_-"/>
    <numFmt numFmtId="171" formatCode="0.0"/>
  </numFmts>
  <fonts count="3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.5"/>
      <name val="Arial"/>
      <family val="2"/>
    </font>
    <font>
      <b/>
      <sz val="12"/>
      <color theme="1"/>
      <name val="Arial"/>
      <family val="2"/>
    </font>
    <font>
      <b/>
      <sz val="11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sz val="9"/>
      <color rgb="FF000000"/>
      <name val="Tahoma"/>
      <family val="2"/>
      <charset val="1"/>
    </font>
    <font>
      <sz val="11"/>
      <color rgb="FF3C3C3C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DD9C3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26" fillId="0" borderId="0" applyFont="0" applyFill="0" applyBorder="0" applyAlignment="0" applyProtection="0"/>
  </cellStyleXfs>
  <cellXfs count="395">
    <xf numFmtId="0" fontId="0" fillId="0" borderId="0" xfId="0"/>
    <xf numFmtId="0" fontId="6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5" fontId="4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Border="1" applyAlignment="1">
      <alignment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165" fontId="11" fillId="2" borderId="17" xfId="3" applyFont="1" applyFill="1" applyBorder="1" applyAlignment="1">
      <alignment horizontal="center" vertical="center"/>
    </xf>
    <xf numFmtId="165" fontId="11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66" fontId="6" fillId="0" borderId="1" xfId="3" applyNumberFormat="1" applyFont="1" applyBorder="1" applyAlignment="1">
      <alignment horizontal="center" vertical="center"/>
    </xf>
    <xf numFmtId="165" fontId="6" fillId="3" borderId="1" xfId="3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1" fillId="2" borderId="3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165" fontId="11" fillId="2" borderId="33" xfId="3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0" fontId="1" fillId="0" borderId="0" xfId="0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0" fontId="6" fillId="0" borderId="0" xfId="0" applyFont="1" applyBorder="1"/>
    <xf numFmtId="2" fontId="16" fillId="7" borderId="1" xfId="0" applyNumberFormat="1" applyFont="1" applyFill="1" applyBorder="1" applyAlignment="1">
      <alignment horizontal="right" vertical="center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2" fontId="16" fillId="7" borderId="36" xfId="0" applyNumberFormat="1" applyFont="1" applyFill="1" applyBorder="1" applyAlignment="1">
      <alignment horizontal="right" vertical="center"/>
    </xf>
    <xf numFmtId="0" fontId="16" fillId="0" borderId="23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10" fontId="16" fillId="0" borderId="20" xfId="0" applyNumberFormat="1" applyFont="1" applyBorder="1" applyAlignment="1">
      <alignment horizontal="right" vertical="center"/>
    </xf>
    <xf numFmtId="0" fontId="16" fillId="0" borderId="0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10" fontId="20" fillId="0" borderId="20" xfId="0" applyNumberFormat="1" applyFont="1" applyBorder="1" applyAlignment="1">
      <alignment horizontal="right" vertical="center"/>
    </xf>
    <xf numFmtId="0" fontId="16" fillId="5" borderId="23" xfId="0" applyFont="1" applyFill="1" applyBorder="1" applyAlignment="1">
      <alignment horizontal="left" vertical="center"/>
    </xf>
    <xf numFmtId="0" fontId="20" fillId="5" borderId="1" xfId="0" applyFont="1" applyFill="1" applyBorder="1" applyAlignment="1">
      <alignment horizontal="left" vertical="center"/>
    </xf>
    <xf numFmtId="10" fontId="20" fillId="5" borderId="20" xfId="0" applyNumberFormat="1" applyFont="1" applyFill="1" applyBorder="1" applyAlignment="1">
      <alignment horizontal="right" vertical="center"/>
    </xf>
    <xf numFmtId="0" fontId="21" fillId="0" borderId="1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10" fontId="6" fillId="0" borderId="0" xfId="0" applyNumberFormat="1" applyFont="1"/>
    <xf numFmtId="9" fontId="16" fillId="0" borderId="0" xfId="2" applyFont="1" applyBorder="1" applyAlignment="1">
      <alignment horizontal="right" vertical="center"/>
    </xf>
    <xf numFmtId="10" fontId="6" fillId="0" borderId="0" xfId="0" applyNumberFormat="1" applyFont="1" applyBorder="1"/>
    <xf numFmtId="0" fontId="16" fillId="0" borderId="1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/>
    </xf>
    <xf numFmtId="0" fontId="16" fillId="9" borderId="24" xfId="0" applyFont="1" applyFill="1" applyBorder="1" applyAlignment="1">
      <alignment horizontal="left" vertical="center"/>
    </xf>
    <xf numFmtId="0" fontId="20" fillId="9" borderId="36" xfId="0" applyFont="1" applyFill="1" applyBorder="1" applyAlignment="1">
      <alignment horizontal="left" vertical="center"/>
    </xf>
    <xf numFmtId="10" fontId="20" fillId="9" borderId="37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left" vertical="center"/>
    </xf>
    <xf numFmtId="10" fontId="20" fillId="0" borderId="0" xfId="0" applyNumberFormat="1" applyFont="1" applyFill="1" applyBorder="1" applyAlignment="1">
      <alignment horizontal="right" vertical="center"/>
    </xf>
    <xf numFmtId="0" fontId="22" fillId="4" borderId="0" xfId="0" applyFont="1" applyFill="1" applyBorder="1" applyAlignment="1">
      <alignment horizontal="left" vertical="center"/>
    </xf>
    <xf numFmtId="10" fontId="16" fillId="0" borderId="0" xfId="0" applyNumberFormat="1" applyFont="1" applyFill="1" applyBorder="1" applyAlignment="1">
      <alignment horizontal="right" vertical="center"/>
    </xf>
    <xf numFmtId="0" fontId="16" fillId="4" borderId="0" xfId="0" applyFont="1" applyFill="1" applyBorder="1" applyAlignment="1">
      <alignment horizontal="left" vertical="center"/>
    </xf>
    <xf numFmtId="10" fontId="16" fillId="0" borderId="0" xfId="0" applyNumberFormat="1" applyFont="1" applyBorder="1" applyAlignment="1">
      <alignment horizontal="right" vertical="center"/>
    </xf>
    <xf numFmtId="0" fontId="20" fillId="0" borderId="0" xfId="0" applyFont="1" applyBorder="1" applyAlignment="1">
      <alignment horizontal="left" vertical="center"/>
    </xf>
    <xf numFmtId="10" fontId="20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justify" vertical="center"/>
    </xf>
    <xf numFmtId="0" fontId="8" fillId="0" borderId="0" xfId="1" applyFont="1" applyBorder="1" applyAlignment="1" applyProtection="1">
      <alignment horizontal="left" vertical="center"/>
    </xf>
    <xf numFmtId="0" fontId="24" fillId="0" borderId="0" xfId="0" applyFont="1" applyBorder="1"/>
    <xf numFmtId="0" fontId="16" fillId="0" borderId="0" xfId="0" applyFont="1" applyBorder="1" applyAlignment="1">
      <alignment horizontal="right" vertical="center"/>
    </xf>
    <xf numFmtId="0" fontId="8" fillId="0" borderId="0" xfId="1" applyFont="1" applyBorder="1" applyAlignment="1" applyProtection="1">
      <alignment vertical="center"/>
    </xf>
    <xf numFmtId="0" fontId="5" fillId="0" borderId="23" xfId="0" applyFont="1" applyBorder="1"/>
    <xf numFmtId="0" fontId="5" fillId="0" borderId="38" xfId="0" applyFont="1" applyBorder="1"/>
    <xf numFmtId="0" fontId="7" fillId="0" borderId="38" xfId="0" applyFont="1" applyFill="1" applyBorder="1" applyAlignment="1">
      <alignment horizontal="left" vertical="center"/>
    </xf>
    <xf numFmtId="0" fontId="5" fillId="0" borderId="0" xfId="0" applyFont="1" applyBorder="1"/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0" fontId="5" fillId="0" borderId="21" xfId="0" applyFont="1" applyFill="1" applyBorder="1" applyAlignment="1">
      <alignment horizontal="left" vertical="center"/>
    </xf>
    <xf numFmtId="0" fontId="5" fillId="0" borderId="22" xfId="0" applyFont="1" applyFill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Fill="1" applyBorder="1" applyAlignment="1">
      <alignment horizontal="left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Fill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Fill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Fill="1" applyBorder="1" applyAlignment="1">
      <alignment vertical="center"/>
    </xf>
    <xf numFmtId="0" fontId="5" fillId="0" borderId="26" xfId="0" applyFont="1" applyFill="1" applyBorder="1" applyAlignment="1">
      <alignment vertical="center"/>
    </xf>
    <xf numFmtId="10" fontId="5" fillId="0" borderId="27" xfId="0" applyNumberFormat="1" applyFont="1" applyFill="1" applyBorder="1" applyAlignment="1">
      <alignment vertical="center"/>
    </xf>
    <xf numFmtId="0" fontId="5" fillId="0" borderId="28" xfId="0" applyFont="1" applyFill="1" applyBorder="1" applyAlignment="1">
      <alignment horizontal="left" vertical="center"/>
    </xf>
    <xf numFmtId="0" fontId="5" fillId="0" borderId="29" xfId="0" applyFont="1" applyFill="1" applyBorder="1" applyAlignment="1">
      <alignment horizontal="left" vertical="center"/>
    </xf>
    <xf numFmtId="0" fontId="5" fillId="0" borderId="30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47" xfId="0" applyFont="1" applyBorder="1"/>
    <xf numFmtId="0" fontId="17" fillId="0" borderId="47" xfId="0" applyFont="1" applyBorder="1" applyAlignment="1">
      <alignment horizontal="justify"/>
    </xf>
    <xf numFmtId="0" fontId="17" fillId="0" borderId="48" xfId="0" applyFont="1" applyBorder="1" applyAlignment="1">
      <alignment horizontal="justify"/>
    </xf>
    <xf numFmtId="0" fontId="15" fillId="10" borderId="46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165" fontId="6" fillId="3" borderId="9" xfId="3" applyNumberFormat="1" applyFont="1" applyFill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5" fontId="3" fillId="2" borderId="4" xfId="3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/>
    <xf numFmtId="0" fontId="3" fillId="0" borderId="49" xfId="0" applyFont="1" applyBorder="1" applyAlignment="1">
      <alignment vertical="center"/>
    </xf>
    <xf numFmtId="0" fontId="3" fillId="0" borderId="49" xfId="0" applyFont="1" applyBorder="1" applyAlignment="1">
      <alignment horizontal="center" vertical="center"/>
    </xf>
    <xf numFmtId="165" fontId="3" fillId="0" borderId="49" xfId="3" applyFont="1" applyBorder="1" applyAlignment="1">
      <alignment horizontal="center" vertical="center"/>
    </xf>
    <xf numFmtId="165" fontId="3" fillId="0" borderId="49" xfId="3" applyFont="1" applyFill="1" applyBorder="1" applyAlignment="1">
      <alignment horizontal="center" vertical="center"/>
    </xf>
    <xf numFmtId="0" fontId="5" fillId="0" borderId="23" xfId="0" applyFont="1" applyBorder="1" applyAlignment="1">
      <alignment horizontal="right"/>
    </xf>
    <xf numFmtId="0" fontId="4" fillId="0" borderId="0" xfId="0" applyFont="1" applyAlignment="1">
      <alignment vertical="center"/>
    </xf>
    <xf numFmtId="4" fontId="25" fillId="0" borderId="0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65" fontId="1" fillId="0" borderId="0" xfId="3" applyFont="1" applyAlignment="1">
      <alignment vertical="center"/>
    </xf>
    <xf numFmtId="0" fontId="1" fillId="0" borderId="1" xfId="0" applyFont="1" applyBorder="1" applyAlignment="1">
      <alignment vertical="center"/>
    </xf>
    <xf numFmtId="44" fontId="0" fillId="0" borderId="0" xfId="4" applyFont="1" applyAlignment="1">
      <alignment vertical="center"/>
    </xf>
    <xf numFmtId="44" fontId="1" fillId="0" borderId="0" xfId="4" applyFont="1" applyAlignment="1">
      <alignment vertical="center"/>
    </xf>
    <xf numFmtId="165" fontId="3" fillId="5" borderId="0" xfId="3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44" fontId="3" fillId="5" borderId="0" xfId="4" applyFont="1" applyFill="1" applyAlignment="1">
      <alignment vertical="center"/>
    </xf>
    <xf numFmtId="17" fontId="0" fillId="0" borderId="1" xfId="0" applyNumberFormat="1" applyBorder="1"/>
    <xf numFmtId="0" fontId="0" fillId="0" borderId="1" xfId="0" applyBorder="1"/>
    <xf numFmtId="17" fontId="0" fillId="0" borderId="8" xfId="0" applyNumberFormat="1" applyBorder="1"/>
    <xf numFmtId="17" fontId="27" fillId="0" borderId="8" xfId="0" applyNumberFormat="1" applyFont="1" applyBorder="1"/>
    <xf numFmtId="165" fontId="6" fillId="0" borderId="1" xfId="3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/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9" fontId="1" fillId="0" borderId="1" xfId="0" applyNumberFormat="1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" fontId="1" fillId="0" borderId="1" xfId="3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69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4" fontId="29" fillId="0" borderId="0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8" fontId="27" fillId="0" borderId="1" xfId="0" applyNumberFormat="1" applyFont="1" applyBorder="1"/>
    <xf numFmtId="165" fontId="1" fillId="0" borderId="10" xfId="3" applyFont="1" applyBorder="1" applyAlignment="1">
      <alignment vertical="center"/>
    </xf>
    <xf numFmtId="165" fontId="8" fillId="0" borderId="1" xfId="1" applyNumberFormat="1" applyBorder="1" applyAlignment="1" applyProtection="1">
      <alignment vertical="center"/>
    </xf>
    <xf numFmtId="44" fontId="2" fillId="0" borderId="0" xfId="4" applyFont="1" applyAlignment="1">
      <alignment vertical="center"/>
    </xf>
    <xf numFmtId="0" fontId="16" fillId="0" borderId="0" xfId="0" applyFont="1"/>
    <xf numFmtId="0" fontId="1" fillId="0" borderId="1" xfId="0" applyFon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10" fontId="22" fillId="0" borderId="30" xfId="0" applyNumberFormat="1" applyFont="1" applyBorder="1" applyAlignment="1">
      <alignment horizontal="center" vertical="center" wrapText="1"/>
    </xf>
    <xf numFmtId="4" fontId="22" fillId="0" borderId="30" xfId="0" applyNumberFormat="1" applyFont="1" applyBorder="1" applyAlignment="1">
      <alignment horizontal="center" vertical="center" wrapText="1"/>
    </xf>
    <xf numFmtId="165" fontId="0" fillId="0" borderId="0" xfId="3" applyFont="1"/>
    <xf numFmtId="4" fontId="6" fillId="0" borderId="0" xfId="0" applyNumberFormat="1" applyFont="1" applyAlignment="1">
      <alignment vertical="center"/>
    </xf>
    <xf numFmtId="8" fontId="6" fillId="0" borderId="0" xfId="0" applyNumberFormat="1" applyFont="1" applyAlignment="1">
      <alignment vertical="center"/>
    </xf>
    <xf numFmtId="164" fontId="3" fillId="0" borderId="34" xfId="0" applyNumberFormat="1" applyFont="1" applyBorder="1" applyAlignment="1">
      <alignment horizontal="right" vertical="center"/>
    </xf>
    <xf numFmtId="165" fontId="5" fillId="0" borderId="0" xfId="3" applyFont="1" applyFill="1" applyBorder="1" applyAlignment="1">
      <alignment vertical="center" wrapText="1"/>
    </xf>
    <xf numFmtId="165" fontId="5" fillId="0" borderId="39" xfId="3" applyFont="1" applyFill="1" applyBorder="1" applyAlignment="1">
      <alignment vertical="center" wrapText="1"/>
    </xf>
    <xf numFmtId="165" fontId="4" fillId="11" borderId="14" xfId="3" applyFont="1" applyFill="1" applyBorder="1" applyAlignment="1">
      <alignment horizontal="left" vertical="center"/>
    </xf>
    <xf numFmtId="4" fontId="4" fillId="11" borderId="9" xfId="0" applyNumberFormat="1" applyFont="1" applyFill="1" applyBorder="1" applyAlignment="1">
      <alignment horizontal="centerContinuous" vertical="center"/>
    </xf>
    <xf numFmtId="165" fontId="4" fillId="11" borderId="9" xfId="3" applyFont="1" applyFill="1" applyBorder="1" applyAlignment="1">
      <alignment vertical="center"/>
    </xf>
    <xf numFmtId="168" fontId="4" fillId="11" borderId="1" xfId="0" applyNumberFormat="1" applyFont="1" applyFill="1" applyBorder="1" applyAlignment="1">
      <alignment vertical="center"/>
    </xf>
    <xf numFmtId="8" fontId="1" fillId="0" borderId="0" xfId="0" applyNumberFormat="1" applyFont="1" applyAlignment="1">
      <alignment vertical="center"/>
    </xf>
    <xf numFmtId="165" fontId="1" fillId="0" borderId="0" xfId="3" quotePrefix="1" applyFont="1" applyAlignment="1">
      <alignment vertical="center"/>
    </xf>
    <xf numFmtId="165" fontId="1" fillId="0" borderId="0" xfId="3" quotePrefix="1" applyFont="1" applyFill="1" applyAlignment="1">
      <alignment vertical="center"/>
    </xf>
    <xf numFmtId="165" fontId="1" fillId="0" borderId="0" xfId="3" applyFont="1" applyFill="1" applyAlignment="1">
      <alignment vertical="center"/>
    </xf>
    <xf numFmtId="0" fontId="4" fillId="0" borderId="38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5" fontId="4" fillId="0" borderId="0" xfId="3" applyFont="1" applyFill="1" applyBorder="1" applyAlignment="1">
      <alignment horizontal="center" vertical="center" wrapText="1"/>
    </xf>
    <xf numFmtId="2" fontId="6" fillId="0" borderId="0" xfId="0" applyNumberFormat="1" applyFont="1"/>
    <xf numFmtId="0" fontId="1" fillId="0" borderId="2" xfId="0" applyFont="1" applyBorder="1"/>
    <xf numFmtId="165" fontId="6" fillId="0" borderId="2" xfId="3" applyFont="1" applyBorder="1" applyAlignment="1">
      <alignment vertical="center"/>
    </xf>
    <xf numFmtId="165" fontId="8" fillId="0" borderId="0" xfId="1" applyNumberFormat="1" applyBorder="1" applyAlignment="1" applyProtection="1">
      <alignment vertical="center"/>
    </xf>
    <xf numFmtId="165" fontId="1" fillId="0" borderId="0" xfId="3" applyFont="1" applyBorder="1" applyAlignment="1">
      <alignment vertical="center"/>
    </xf>
    <xf numFmtId="43" fontId="6" fillId="0" borderId="0" xfId="0" applyNumberFormat="1" applyFont="1" applyFill="1" applyAlignment="1">
      <alignment vertical="center"/>
    </xf>
    <xf numFmtId="8" fontId="21" fillId="0" borderId="0" xfId="0" applyNumberFormat="1" applyFont="1"/>
    <xf numFmtId="0" fontId="5" fillId="0" borderId="1" xfId="0" applyFont="1" applyFill="1" applyBorder="1" applyAlignment="1">
      <alignment horizontal="center" vertical="center"/>
    </xf>
    <xf numFmtId="0" fontId="31" fillId="0" borderId="27" xfId="0" applyFont="1" applyBorder="1" applyAlignment="1">
      <alignment horizontal="justify" vertical="center" wrapText="1"/>
    </xf>
    <xf numFmtId="0" fontId="31" fillId="0" borderId="30" xfId="0" applyFont="1" applyBorder="1" applyAlignment="1">
      <alignment horizontal="justify" vertical="center" wrapText="1"/>
    </xf>
    <xf numFmtId="0" fontId="32" fillId="0" borderId="39" xfId="0" applyFont="1" applyBorder="1" applyAlignment="1">
      <alignment horizontal="justify" vertical="center" wrapText="1"/>
    </xf>
    <xf numFmtId="0" fontId="32" fillId="0" borderId="30" xfId="0" applyFont="1" applyBorder="1" applyAlignment="1">
      <alignment horizontal="justify" vertical="center" wrapText="1"/>
    </xf>
    <xf numFmtId="0" fontId="0" fillId="0" borderId="30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30" fillId="0" borderId="0" xfId="0" applyFont="1" applyBorder="1" applyAlignment="1">
      <alignment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left" vertical="center"/>
    </xf>
    <xf numFmtId="0" fontId="33" fillId="0" borderId="22" xfId="0" applyFont="1" applyBorder="1" applyAlignment="1">
      <alignment horizontal="center" vertical="center"/>
    </xf>
    <xf numFmtId="10" fontId="33" fillId="12" borderId="12" xfId="0" applyNumberFormat="1" applyFont="1" applyFill="1" applyBorder="1" applyAlignment="1">
      <alignment horizontal="center" vertical="center"/>
    </xf>
    <xf numFmtId="10" fontId="33" fillId="0" borderId="23" xfId="2" applyNumberFormat="1" applyFont="1" applyBorder="1" applyAlignment="1" applyProtection="1">
      <alignment horizontal="right"/>
    </xf>
    <xf numFmtId="10" fontId="33" fillId="0" borderId="1" xfId="2" applyNumberFormat="1" applyFont="1" applyBorder="1" applyAlignment="1" applyProtection="1">
      <alignment horizontal="right"/>
    </xf>
    <xf numFmtId="10" fontId="33" fillId="0" borderId="20" xfId="2" applyNumberFormat="1" applyFont="1" applyBorder="1" applyAlignment="1" applyProtection="1">
      <alignment horizontal="right"/>
    </xf>
    <xf numFmtId="0" fontId="33" fillId="0" borderId="23" xfId="0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10" fontId="33" fillId="12" borderId="20" xfId="0" applyNumberFormat="1" applyFont="1" applyFill="1" applyBorder="1" applyAlignment="1">
      <alignment horizontal="center" vertical="center"/>
    </xf>
    <xf numFmtId="10" fontId="33" fillId="0" borderId="20" xfId="0" applyNumberFormat="1" applyFont="1" applyBorder="1" applyAlignment="1">
      <alignment horizontal="center" vertical="center"/>
    </xf>
    <xf numFmtId="10" fontId="33" fillId="12" borderId="1" xfId="2" applyNumberFormat="1" applyFont="1" applyFill="1" applyBorder="1" applyAlignment="1" applyProtection="1">
      <alignment horizontal="center"/>
    </xf>
    <xf numFmtId="10" fontId="33" fillId="0" borderId="20" xfId="2" applyNumberFormat="1" applyFont="1" applyBorder="1" applyAlignment="1" applyProtection="1"/>
    <xf numFmtId="0" fontId="33" fillId="0" borderId="23" xfId="0" applyFont="1" applyBorder="1" applyAlignment="1">
      <alignment horizontal="right"/>
    </xf>
    <xf numFmtId="0" fontId="33" fillId="12" borderId="1" xfId="0" applyFont="1" applyFill="1" applyBorder="1" applyAlignment="1">
      <alignment horizontal="center"/>
    </xf>
    <xf numFmtId="0" fontId="33" fillId="0" borderId="20" xfId="0" applyFont="1" applyBorder="1"/>
    <xf numFmtId="0" fontId="33" fillId="0" borderId="24" xfId="0" applyFont="1" applyBorder="1" applyAlignment="1">
      <alignment horizontal="left" vertical="center"/>
    </xf>
    <xf numFmtId="10" fontId="33" fillId="12" borderId="37" xfId="0" applyNumberFormat="1" applyFont="1" applyFill="1" applyBorder="1" applyAlignment="1">
      <alignment horizontal="center" vertical="center"/>
    </xf>
    <xf numFmtId="0" fontId="33" fillId="0" borderId="23" xfId="0" applyFont="1" applyBorder="1"/>
    <xf numFmtId="0" fontId="33" fillId="0" borderId="1" xfId="0" applyFont="1" applyBorder="1" applyAlignment="1">
      <alignment horizontal="center"/>
    </xf>
    <xf numFmtId="0" fontId="33" fillId="0" borderId="25" xfId="0" applyFont="1" applyBorder="1" applyAlignment="1">
      <alignment vertical="center"/>
    </xf>
    <xf numFmtId="0" fontId="33" fillId="0" borderId="26" xfId="0" applyFont="1" applyBorder="1" applyAlignment="1">
      <alignment vertical="center"/>
    </xf>
    <xf numFmtId="10" fontId="33" fillId="0" borderId="27" xfId="0" applyNumberFormat="1" applyFont="1" applyBorder="1" applyAlignment="1">
      <alignment vertical="center"/>
    </xf>
    <xf numFmtId="0" fontId="33" fillId="0" borderId="28" xfId="0" applyFont="1" applyBorder="1" applyAlignment="1">
      <alignment horizontal="left" vertical="center"/>
    </xf>
    <xf numFmtId="0" fontId="33" fillId="0" borderId="29" xfId="0" applyFont="1" applyBorder="1" applyAlignment="1">
      <alignment horizontal="left" vertical="center"/>
    </xf>
    <xf numFmtId="0" fontId="33" fillId="0" borderId="30" xfId="0" applyFont="1" applyBorder="1" applyAlignment="1">
      <alignment vertical="center"/>
    </xf>
    <xf numFmtId="0" fontId="34" fillId="13" borderId="5" xfId="0" applyFont="1" applyFill="1" applyBorder="1" applyAlignment="1">
      <alignment vertical="center" wrapText="1"/>
    </xf>
    <xf numFmtId="0" fontId="33" fillId="13" borderId="6" xfId="0" applyFont="1" applyFill="1" applyBorder="1" applyAlignment="1">
      <alignment vertical="center"/>
    </xf>
    <xf numFmtId="10" fontId="34" fillId="13" borderId="7" xfId="0" applyNumberFormat="1" applyFont="1" applyFill="1" applyBorder="1" applyAlignment="1">
      <alignment horizontal="center" vertical="center" wrapText="1"/>
    </xf>
    <xf numFmtId="10" fontId="33" fillId="0" borderId="24" xfId="2" applyNumberFormat="1" applyFont="1" applyBorder="1" applyAlignment="1" applyProtection="1">
      <alignment horizontal="right"/>
    </xf>
    <xf numFmtId="10" fontId="33" fillId="0" borderId="36" xfId="2" applyNumberFormat="1" applyFont="1" applyBorder="1" applyAlignment="1" applyProtection="1">
      <alignment horizontal="right"/>
    </xf>
    <xf numFmtId="10" fontId="33" fillId="0" borderId="37" xfId="2" applyNumberFormat="1" applyFont="1" applyBorder="1" applyAlignment="1" applyProtection="1">
      <alignment horizontal="right"/>
    </xf>
    <xf numFmtId="165" fontId="31" fillId="0" borderId="0" xfId="3" applyFont="1" applyBorder="1" applyAlignment="1">
      <alignment vertical="center" wrapText="1"/>
    </xf>
    <xf numFmtId="43" fontId="0" fillId="0" borderId="0" xfId="0" applyNumberFormat="1"/>
    <xf numFmtId="165" fontId="1" fillId="0" borderId="0" xfId="3" applyFont="1"/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170" fontId="0" fillId="0" borderId="0" xfId="0" applyNumberFormat="1"/>
    <xf numFmtId="0" fontId="36" fillId="0" borderId="0" xfId="0" applyFont="1"/>
    <xf numFmtId="43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0" fillId="0" borderId="0" xfId="0" applyBorder="1"/>
    <xf numFmtId="8" fontId="1" fillId="0" borderId="0" xfId="4" applyNumberFormat="1" applyFont="1" applyAlignment="1">
      <alignment vertical="center"/>
    </xf>
    <xf numFmtId="171" fontId="6" fillId="0" borderId="20" xfId="3" applyNumberFormat="1" applyFont="1" applyBorder="1" applyAlignment="1">
      <alignment horizontal="center" vertical="center"/>
    </xf>
    <xf numFmtId="171" fontId="3" fillId="0" borderId="31" xfId="3" applyNumberFormat="1" applyFont="1" applyBorder="1" applyAlignment="1">
      <alignment horizontal="center" vertical="center"/>
    </xf>
    <xf numFmtId="2" fontId="0" fillId="0" borderId="0" xfId="0" applyNumberFormat="1"/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5" fillId="8" borderId="25" xfId="0" applyFont="1" applyFill="1" applyBorder="1" applyAlignment="1">
      <alignment horizontal="center" vertical="center"/>
    </xf>
    <xf numFmtId="0" fontId="15" fillId="8" borderId="26" xfId="0" applyFont="1" applyFill="1" applyBorder="1" applyAlignment="1">
      <alignment horizontal="center" vertical="center"/>
    </xf>
    <xf numFmtId="0" fontId="15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30" fillId="0" borderId="46" xfId="0" applyFont="1" applyBorder="1" applyAlignment="1">
      <alignment horizontal="justify" vertical="center" wrapText="1"/>
    </xf>
    <xf numFmtId="0" fontId="30" fillId="0" borderId="48" xfId="0" applyFont="1" applyBorder="1" applyAlignment="1">
      <alignment horizontal="justify" vertical="center" wrapText="1"/>
    </xf>
    <xf numFmtId="0" fontId="31" fillId="0" borderId="46" xfId="0" applyFont="1" applyBorder="1" applyAlignment="1">
      <alignment horizontal="justify" vertical="center" wrapText="1"/>
    </xf>
    <xf numFmtId="0" fontId="31" fillId="0" borderId="48" xfId="0" applyFont="1" applyBorder="1" applyAlignment="1">
      <alignment horizontal="justify" vertical="center" wrapText="1"/>
    </xf>
    <xf numFmtId="0" fontId="32" fillId="0" borderId="46" xfId="0" applyFont="1" applyBorder="1" applyAlignment="1">
      <alignment horizontal="center" vertical="center" wrapText="1"/>
    </xf>
    <xf numFmtId="0" fontId="32" fillId="0" borderId="47" xfId="0" applyFont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justify" vertical="center" wrapText="1"/>
    </xf>
    <xf numFmtId="0" fontId="32" fillId="0" borderId="47" xfId="0" applyFont="1" applyBorder="1" applyAlignment="1">
      <alignment horizontal="justify" vertical="center" wrapText="1"/>
    </xf>
    <xf numFmtId="0" fontId="32" fillId="0" borderId="48" xfId="0" applyFont="1" applyBorder="1" applyAlignment="1">
      <alignment horizontal="justify" vertical="center" wrapText="1"/>
    </xf>
    <xf numFmtId="0" fontId="15" fillId="8" borderId="21" xfId="0" applyFont="1" applyFill="1" applyBorder="1" applyAlignment="1">
      <alignment horizontal="center" vertical="center" wrapText="1"/>
    </xf>
    <xf numFmtId="0" fontId="15" fillId="8" borderId="22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33" fillId="0" borderId="36" xfId="0" applyFont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</cellXfs>
  <cellStyles count="5">
    <cellStyle name="Hiperlink" xfId="1" builtinId="8"/>
    <cellStyle name="Moeda" xfId="4" builtinId="4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layout>
                <c:manualLayout>
                  <c:x val="2.2719816272965879E-2"/>
                  <c:y val="0.3706339311752697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</c:trendlineLbl>
          </c:trendline>
          <c:xVal>
            <c:numRef>
              <c:f>'5. Depreciação'!$A$3:$A$17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'5. Depreciação'!$B$3:$B$17</c:f>
              <c:numCache>
                <c:formatCode>0.00</c:formatCode>
                <c:ptCount val="15"/>
                <c:pt idx="0">
                  <c:v>33.629999999999995</c:v>
                </c:pt>
                <c:pt idx="1">
                  <c:v>43.13</c:v>
                </c:pt>
                <c:pt idx="2">
                  <c:v>48.68</c:v>
                </c:pt>
                <c:pt idx="3">
                  <c:v>52.62</c:v>
                </c:pt>
                <c:pt idx="4">
                  <c:v>55.679999999999993</c:v>
                </c:pt>
                <c:pt idx="5">
                  <c:v>58.18</c:v>
                </c:pt>
                <c:pt idx="6">
                  <c:v>60.29</c:v>
                </c:pt>
                <c:pt idx="7">
                  <c:v>62.12</c:v>
                </c:pt>
                <c:pt idx="8">
                  <c:v>63.73</c:v>
                </c:pt>
                <c:pt idx="9">
                  <c:v>65.180000000000007</c:v>
                </c:pt>
                <c:pt idx="10">
                  <c:v>66.47999999999999</c:v>
                </c:pt>
                <c:pt idx="11">
                  <c:v>67.67</c:v>
                </c:pt>
                <c:pt idx="12">
                  <c:v>68.77</c:v>
                </c:pt>
                <c:pt idx="13">
                  <c:v>69.789999999999992</c:v>
                </c:pt>
                <c:pt idx="14">
                  <c:v>70.73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CFA-4A2F-AE57-15CEFB1AC0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8511151"/>
        <c:axId val="1238511983"/>
      </c:scatterChart>
      <c:valAx>
        <c:axId val="1238511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238511983"/>
        <c:crosses val="autoZero"/>
        <c:crossBetween val="midCat"/>
      </c:valAx>
      <c:valAx>
        <c:axId val="1238511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238511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7</xdr:row>
      <xdr:rowOff>57150</xdr:rowOff>
    </xdr:from>
    <xdr:to>
      <xdr:col>15</xdr:col>
      <xdr:colOff>371475</xdr:colOff>
      <xdr:row>18</xdr:row>
      <xdr:rowOff>76200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receitadados.fazenda.rs.gov.br/paineis/combustiveis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receitadados.fazenda.rs.gov.br/paineis/combustiveis/" TargetMode="Externa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receitadados.fazenda.rs.gov.br/paineis/combustiveis/" TargetMode="External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ASP195"/>
  <sheetViews>
    <sheetView tabSelected="1" topLeftCell="A83" zoomScaleNormal="100" zoomScaleSheetLayoutView="100" workbookViewId="0">
      <selection activeCell="B171" sqref="B171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2.570312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3.7109375" style="8" customWidth="1"/>
    <col min="8" max="8" width="23.7109375" style="7" customWidth="1"/>
    <col min="9" max="9" width="14.5703125" style="7" customWidth="1"/>
    <col min="10" max="10" width="13.42578125" style="7" customWidth="1"/>
    <col min="11" max="11" width="11.28515625" style="7" bestFit="1" customWidth="1"/>
    <col min="12" max="12" width="11.140625" style="7" customWidth="1"/>
    <col min="13" max="13" width="10.42578125" style="7" customWidth="1"/>
    <col min="14" max="1168" width="17.42578125" style="7" customWidth="1"/>
    <col min="1169" max="1169" width="21.42578125" style="7" customWidth="1"/>
    <col min="1170" max="1172" width="9.140625" style="7"/>
    <col min="1173" max="1173" width="11.28515625" style="7" bestFit="1" customWidth="1"/>
    <col min="1174" max="16384" width="9.140625" style="7"/>
  </cols>
  <sheetData>
    <row r="1" spans="1:1186" ht="15.75" x14ac:dyDescent="0.2">
      <c r="A1" s="235" t="s">
        <v>110</v>
      </c>
      <c r="M1" s="7">
        <v>4</v>
      </c>
    </row>
    <row r="2" spans="1:1186" ht="15.75" x14ac:dyDescent="0.2">
      <c r="A2" s="266" t="s">
        <v>139</v>
      </c>
    </row>
    <row r="3" spans="1:1186" ht="15.75" x14ac:dyDescent="0.2">
      <c r="A3" s="266" t="s">
        <v>140</v>
      </c>
    </row>
    <row r="4" spans="1:1186" ht="15.75" x14ac:dyDescent="0.2">
      <c r="A4" s="266"/>
    </row>
    <row r="5" spans="1:1186" s="2" customFormat="1" ht="15.6" customHeight="1" x14ac:dyDescent="0.2">
      <c r="A5" s="267" t="s">
        <v>111</v>
      </c>
      <c r="C5" s="114"/>
      <c r="D5" s="114"/>
      <c r="E5" s="114"/>
      <c r="F5" s="114"/>
      <c r="G5" s="4"/>
    </row>
    <row r="6" spans="1:1186" s="2" customFormat="1" ht="15.6" customHeight="1" x14ac:dyDescent="0.2">
      <c r="A6" s="266" t="s">
        <v>153</v>
      </c>
      <c r="B6" s="114"/>
      <c r="C6" s="114"/>
      <c r="D6" s="114"/>
      <c r="E6" s="114"/>
      <c r="F6" s="114"/>
      <c r="G6" s="4"/>
    </row>
    <row r="7" spans="1:1186" s="2" customFormat="1" ht="15.6" customHeight="1" x14ac:dyDescent="0.2">
      <c r="A7" s="113"/>
      <c r="B7" s="114"/>
      <c r="C7" s="114"/>
      <c r="D7" s="114"/>
      <c r="E7" s="114"/>
      <c r="F7" s="114"/>
      <c r="G7" s="4"/>
    </row>
    <row r="8" spans="1:1186" s="2" customFormat="1" ht="15.6" customHeight="1" x14ac:dyDescent="0.2">
      <c r="A8" s="236"/>
      <c r="B8" s="114"/>
      <c r="C8" s="114"/>
      <c r="D8" s="114"/>
      <c r="E8" s="114"/>
      <c r="F8" s="114"/>
      <c r="G8" s="4"/>
    </row>
    <row r="9" spans="1:1186" s="2" customFormat="1" ht="15.6" customHeight="1" x14ac:dyDescent="0.2">
      <c r="A9" s="236"/>
      <c r="B9" s="114"/>
      <c r="C9" s="114"/>
      <c r="D9" s="114"/>
      <c r="E9" s="114"/>
      <c r="F9" s="114"/>
      <c r="G9" s="4"/>
      <c r="ASF9" s="274"/>
    </row>
    <row r="10" spans="1:1186" s="2" customFormat="1" ht="16.5" customHeight="1" thickBot="1" x14ac:dyDescent="0.25">
      <c r="A10" s="5"/>
      <c r="B10" s="3"/>
      <c r="C10" s="3"/>
      <c r="D10" s="4"/>
      <c r="E10" s="4"/>
      <c r="F10" s="4"/>
      <c r="G10" s="4"/>
    </row>
    <row r="11" spans="1:1186" s="6" customFormat="1" ht="18" x14ac:dyDescent="0.2">
      <c r="A11" s="359" t="s">
        <v>194</v>
      </c>
      <c r="B11" s="360"/>
      <c r="C11" s="360"/>
      <c r="D11" s="360"/>
      <c r="E11" s="360"/>
      <c r="F11" s="361"/>
      <c r="G11" s="34"/>
    </row>
    <row r="12" spans="1:1186" s="6" customFormat="1" ht="21.75" customHeight="1" x14ac:dyDescent="0.2">
      <c r="A12" s="362" t="s">
        <v>23</v>
      </c>
      <c r="B12" s="363"/>
      <c r="C12" s="363"/>
      <c r="D12" s="363"/>
      <c r="E12" s="363"/>
      <c r="F12" s="364"/>
      <c r="G12" s="34"/>
      <c r="J12" s="253"/>
      <c r="K12" s="254"/>
      <c r="L12" s="254"/>
      <c r="M12" s="255"/>
      <c r="N12" s="253"/>
      <c r="O12" s="253"/>
      <c r="P12" s="253">
        <v>4.8880366026563378</v>
      </c>
      <c r="Q12" s="253">
        <v>6.6825001298438895</v>
      </c>
      <c r="R12" s="253">
        <v>4.4960674287205951</v>
      </c>
      <c r="S12" s="253">
        <v>6.420839133698621</v>
      </c>
      <c r="T12" s="253" t="s">
        <v>301</v>
      </c>
      <c r="U12" s="253">
        <v>5.3910478912421578</v>
      </c>
      <c r="V12" s="253">
        <v>4.0533522456592426</v>
      </c>
      <c r="W12" s="253">
        <v>4.1221613503579277</v>
      </c>
      <c r="X12" s="253">
        <v>4.5625396204295132</v>
      </c>
      <c r="Y12" s="253">
        <v>5.2231070255368914</v>
      </c>
      <c r="Z12" s="253">
        <v>5.1706810410045598</v>
      </c>
      <c r="AA12" s="253">
        <v>5.3049955468311945</v>
      </c>
      <c r="AB12" s="253">
        <v>7.3809605488876597</v>
      </c>
      <c r="AC12" s="253">
        <v>4.195557728703192</v>
      </c>
      <c r="AD12" s="253">
        <v>5.0466195508898819</v>
      </c>
      <c r="AE12" s="253">
        <v>4.7643796608789897</v>
      </c>
      <c r="AF12" s="253">
        <v>5.1450872532801144</v>
      </c>
      <c r="AG12" s="253">
        <v>5.3049955468311945</v>
      </c>
      <c r="AH12" s="253">
        <v>4.3874494648588822</v>
      </c>
      <c r="AI12" s="253">
        <v>4.4024020676762099</v>
      </c>
      <c r="AJ12" s="253">
        <v>5.9354836388879857</v>
      </c>
      <c r="AK12" s="253">
        <v>5.5128295716366189</v>
      </c>
      <c r="AL12" s="253">
        <v>5.0706683935890347</v>
      </c>
      <c r="AM12" s="253">
        <v>7.1044698881844885</v>
      </c>
      <c r="AN12" s="253">
        <v>6.9764649526737585</v>
      </c>
      <c r="AO12" s="253">
        <v>5.8207632492054717</v>
      </c>
      <c r="AP12" s="253">
        <v>5.896500982199754</v>
      </c>
      <c r="AQ12" s="253">
        <v>4.0645202155318039</v>
      </c>
      <c r="AR12" s="253">
        <v>4.8044375434265811</v>
      </c>
      <c r="AS12" s="253">
        <v>4.5625396204295132</v>
      </c>
      <c r="AT12" s="253">
        <v>4.6875118322065852</v>
      </c>
      <c r="AU12" s="253">
        <v>5.8207632492054717</v>
      </c>
      <c r="AV12" s="253">
        <v>5.0950900865625934</v>
      </c>
      <c r="AW12" s="253">
        <v>4.9316802291659894</v>
      </c>
      <c r="AX12" s="253">
        <v>5.1198933684888646</v>
      </c>
      <c r="AY12" s="253">
        <v>4.6689397393729832</v>
      </c>
      <c r="AZ12" s="253">
        <v>4.0423000060444281</v>
      </c>
      <c r="BA12" s="253"/>
      <c r="BB12" s="253"/>
      <c r="BC12" s="253"/>
      <c r="BD12" s="253"/>
      <c r="BE12" s="253"/>
      <c r="BF12" s="253"/>
      <c r="BG12" s="253"/>
      <c r="BH12" s="253"/>
      <c r="BI12" s="253"/>
      <c r="BJ12" s="253"/>
      <c r="BK12" s="253"/>
      <c r="BL12" s="253"/>
      <c r="BM12" s="253"/>
      <c r="BN12" s="253"/>
      <c r="BO12" s="253"/>
      <c r="BP12" s="253"/>
      <c r="BQ12" s="253"/>
      <c r="BR12" s="253"/>
      <c r="BS12" s="253"/>
      <c r="BT12" s="253"/>
      <c r="BU12" s="253"/>
      <c r="BV12" s="253"/>
      <c r="BW12" s="253"/>
      <c r="BX12" s="253"/>
      <c r="BY12" s="253"/>
      <c r="BZ12" s="253"/>
      <c r="CA12" s="253"/>
      <c r="CB12" s="253"/>
      <c r="CC12" s="253"/>
      <c r="CD12" s="253"/>
      <c r="CE12" s="253"/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3"/>
      <c r="CS12" s="253"/>
      <c r="CT12" s="253"/>
      <c r="CU12" s="253"/>
      <c r="CV12" s="253"/>
      <c r="CW12" s="253"/>
      <c r="CX12" s="253"/>
      <c r="CY12" s="253"/>
      <c r="CZ12" s="253"/>
      <c r="DA12" s="253"/>
      <c r="DB12" s="253"/>
      <c r="DC12" s="253"/>
      <c r="DD12" s="253"/>
      <c r="DE12" s="253"/>
      <c r="DF12" s="253"/>
      <c r="DG12" s="253"/>
      <c r="DH12" s="253"/>
      <c r="DI12" s="253"/>
      <c r="DJ12" s="253"/>
      <c r="DK12" s="253"/>
      <c r="DL12" s="253"/>
      <c r="DM12" s="253"/>
      <c r="DN12" s="253"/>
      <c r="DO12" s="253"/>
      <c r="DP12" s="253"/>
      <c r="DQ12" s="253"/>
      <c r="DR12" s="253"/>
      <c r="DS12" s="253"/>
      <c r="DT12" s="253"/>
      <c r="DU12" s="253"/>
      <c r="DV12" s="253"/>
      <c r="DW12" s="253"/>
      <c r="DX12" s="253"/>
      <c r="DY12" s="253"/>
      <c r="DZ12" s="253"/>
      <c r="EA12" s="253"/>
      <c r="EB12" s="253"/>
      <c r="EC12" s="253"/>
      <c r="ED12" s="253"/>
      <c r="EE12" s="253"/>
      <c r="EF12" s="253"/>
      <c r="EG12" s="253"/>
      <c r="EH12" s="253"/>
      <c r="EI12" s="253"/>
      <c r="EJ12" s="253"/>
      <c r="EK12" s="253"/>
      <c r="EL12" s="253"/>
      <c r="EM12" s="253"/>
      <c r="EN12" s="253"/>
      <c r="EO12" s="253"/>
      <c r="EP12" s="253"/>
      <c r="EQ12" s="253"/>
      <c r="ER12" s="253"/>
      <c r="ES12" s="253"/>
      <c r="ET12" s="253"/>
      <c r="EU12" s="253"/>
      <c r="EV12" s="253"/>
      <c r="EW12" s="253"/>
      <c r="EX12" s="253"/>
      <c r="EY12" s="253"/>
      <c r="EZ12" s="253"/>
      <c r="FA12" s="253"/>
      <c r="FB12" s="253"/>
      <c r="FC12" s="253"/>
      <c r="FD12" s="253"/>
      <c r="FE12" s="253"/>
      <c r="FF12" s="253"/>
      <c r="FG12" s="253"/>
      <c r="FH12" s="253"/>
      <c r="FI12" s="253"/>
      <c r="FJ12" s="253"/>
      <c r="FK12" s="253"/>
      <c r="FL12" s="253"/>
      <c r="FM12" s="253"/>
      <c r="FN12" s="253"/>
      <c r="FO12" s="253"/>
      <c r="FP12" s="253"/>
      <c r="FQ12" s="253"/>
      <c r="FR12" s="253"/>
      <c r="FS12" s="253"/>
      <c r="FT12" s="253"/>
      <c r="FU12" s="253"/>
      <c r="FV12" s="253"/>
      <c r="FW12" s="253"/>
      <c r="FX12" s="253"/>
      <c r="FY12" s="253"/>
      <c r="FZ12" s="253"/>
      <c r="GA12" s="253"/>
      <c r="GB12" s="253"/>
      <c r="GC12" s="253"/>
      <c r="GD12" s="253"/>
      <c r="GE12" s="253"/>
      <c r="GF12" s="253"/>
      <c r="GG12" s="253"/>
      <c r="GH12" s="253"/>
      <c r="GI12" s="253"/>
      <c r="GJ12" s="253"/>
      <c r="GK12" s="253"/>
      <c r="GL12" s="253"/>
      <c r="GM12" s="253"/>
      <c r="GN12" s="253"/>
      <c r="GO12" s="253"/>
      <c r="GP12" s="253"/>
      <c r="GQ12" s="253"/>
      <c r="GR12" s="253"/>
      <c r="GS12" s="253"/>
      <c r="GT12" s="253"/>
      <c r="GU12" s="253"/>
      <c r="GV12" s="253"/>
      <c r="GW12" s="253"/>
      <c r="GX12" s="253"/>
      <c r="GY12" s="253"/>
      <c r="GZ12" s="253"/>
      <c r="HA12" s="253"/>
      <c r="HB12" s="253"/>
      <c r="HC12" s="253"/>
      <c r="HD12" s="253"/>
      <c r="HE12" s="253"/>
      <c r="HF12" s="253"/>
      <c r="HG12" s="253"/>
      <c r="HH12" s="253"/>
      <c r="HI12" s="253"/>
      <c r="HJ12" s="253"/>
      <c r="HK12" s="253"/>
      <c r="HL12" s="253"/>
      <c r="HM12" s="253"/>
      <c r="HN12" s="253"/>
      <c r="HO12" s="253"/>
      <c r="HP12" s="253"/>
      <c r="HQ12" s="253"/>
      <c r="HR12" s="253"/>
      <c r="HS12" s="253"/>
      <c r="HT12" s="253"/>
      <c r="HU12" s="253"/>
      <c r="HV12" s="253"/>
      <c r="HW12" s="253"/>
      <c r="HX12" s="253"/>
      <c r="HY12" s="253"/>
      <c r="HZ12" s="253"/>
      <c r="IA12" s="253"/>
      <c r="IB12" s="253"/>
      <c r="IC12" s="253"/>
      <c r="ID12" s="253"/>
      <c r="IE12" s="253"/>
      <c r="IF12" s="253"/>
      <c r="IG12" s="253"/>
      <c r="IH12" s="253"/>
      <c r="II12" s="253"/>
      <c r="IJ12" s="253"/>
      <c r="IK12" s="253"/>
      <c r="IL12" s="253"/>
      <c r="IM12" s="253"/>
      <c r="IN12" s="253"/>
      <c r="IO12" s="253"/>
      <c r="IP12" s="253"/>
      <c r="IQ12" s="253"/>
      <c r="IR12" s="253"/>
      <c r="IS12" s="253"/>
      <c r="IT12" s="253"/>
      <c r="IU12" s="253"/>
      <c r="IV12" s="253"/>
      <c r="IW12" s="253"/>
      <c r="IX12" s="253"/>
      <c r="IY12" s="253"/>
      <c r="IZ12" s="253"/>
      <c r="JA12" s="253"/>
      <c r="JB12" s="253"/>
      <c r="JC12" s="253"/>
      <c r="JD12" s="253"/>
      <c r="JE12" s="253"/>
      <c r="JF12" s="253"/>
      <c r="JG12" s="253"/>
      <c r="JH12" s="253"/>
      <c r="JI12" s="253"/>
      <c r="JJ12" s="253"/>
      <c r="JK12" s="253"/>
      <c r="JL12" s="253"/>
      <c r="JM12" s="253"/>
      <c r="JN12" s="253"/>
      <c r="JO12" s="253"/>
      <c r="JP12" s="253"/>
      <c r="JQ12" s="253"/>
      <c r="JR12" s="253"/>
      <c r="JS12" s="253"/>
      <c r="JT12" s="253"/>
      <c r="JU12" s="253"/>
      <c r="JV12" s="253"/>
      <c r="JW12" s="253"/>
      <c r="JX12" s="253"/>
      <c r="JY12" s="253"/>
      <c r="JZ12" s="253"/>
      <c r="KA12" s="253"/>
      <c r="KB12" s="253"/>
      <c r="KC12" s="253"/>
      <c r="KD12" s="253"/>
      <c r="KE12" s="253"/>
      <c r="KF12" s="253"/>
      <c r="KG12" s="253"/>
      <c r="KH12" s="253"/>
      <c r="KI12" s="253"/>
      <c r="KJ12" s="253"/>
      <c r="KK12" s="253"/>
      <c r="KL12" s="253"/>
      <c r="KM12" s="253"/>
      <c r="KN12" s="253"/>
      <c r="KO12" s="253"/>
      <c r="KP12" s="253"/>
      <c r="KQ12" s="253"/>
      <c r="KR12" s="253"/>
      <c r="KS12" s="253"/>
      <c r="KT12" s="253"/>
      <c r="KU12" s="253"/>
      <c r="KV12" s="253"/>
      <c r="KW12" s="253"/>
      <c r="KX12" s="253"/>
      <c r="KY12" s="253"/>
      <c r="KZ12" s="253"/>
      <c r="LA12" s="253"/>
      <c r="LB12" s="253"/>
      <c r="LC12" s="253"/>
      <c r="LD12" s="253"/>
      <c r="LE12" s="253"/>
      <c r="LF12" s="253"/>
      <c r="LG12" s="253"/>
      <c r="LH12" s="253"/>
      <c r="LI12" s="253"/>
      <c r="LJ12" s="253"/>
      <c r="LK12" s="253"/>
      <c r="LL12" s="253"/>
      <c r="LM12" s="253"/>
      <c r="LN12" s="253"/>
      <c r="LO12" s="253"/>
      <c r="LP12" s="253"/>
      <c r="LQ12" s="253"/>
      <c r="LR12" s="253"/>
      <c r="LS12" s="253"/>
      <c r="LT12" s="253"/>
      <c r="LU12" s="253"/>
      <c r="LV12" s="253"/>
      <c r="LW12" s="253"/>
      <c r="LX12" s="253"/>
      <c r="LY12" s="253"/>
      <c r="LZ12" s="253"/>
      <c r="MA12" s="253"/>
      <c r="MB12" s="253"/>
      <c r="MC12" s="253"/>
      <c r="MD12" s="253"/>
      <c r="ME12" s="253"/>
      <c r="MF12" s="253"/>
      <c r="MG12" s="253"/>
      <c r="MH12" s="253"/>
      <c r="MI12" s="253"/>
      <c r="MJ12" s="253"/>
      <c r="MK12" s="253"/>
      <c r="ML12" s="253"/>
      <c r="MM12" s="253"/>
      <c r="MN12" s="253"/>
      <c r="MO12" s="253"/>
      <c r="MP12" s="253"/>
      <c r="MQ12" s="253"/>
      <c r="MR12" s="253"/>
      <c r="MS12" s="253"/>
      <c r="MT12" s="253"/>
      <c r="MU12" s="253"/>
      <c r="MV12" s="253"/>
      <c r="MW12" s="253"/>
      <c r="MX12" s="253"/>
      <c r="MY12" s="253"/>
      <c r="MZ12" s="253"/>
      <c r="NA12" s="253"/>
      <c r="NB12" s="253"/>
      <c r="NC12" s="253"/>
      <c r="ND12" s="253"/>
      <c r="NE12" s="253"/>
      <c r="NF12" s="253"/>
      <c r="NG12" s="253"/>
      <c r="NH12" s="253"/>
      <c r="NI12" s="253"/>
      <c r="NJ12" s="253"/>
      <c r="NK12" s="253"/>
      <c r="NL12" s="253"/>
      <c r="NM12" s="253"/>
      <c r="NN12" s="253"/>
      <c r="NO12" s="253"/>
      <c r="NP12" s="253"/>
      <c r="NQ12" s="253"/>
      <c r="NR12" s="253"/>
      <c r="NS12" s="253"/>
      <c r="NT12" s="253"/>
      <c r="NU12" s="253"/>
      <c r="NV12" s="253"/>
      <c r="NW12" s="253"/>
      <c r="NX12" s="253"/>
      <c r="NY12" s="253"/>
      <c r="NZ12" s="253"/>
      <c r="OA12" s="253"/>
      <c r="OB12" s="253"/>
      <c r="OC12" s="253"/>
      <c r="OD12" s="253"/>
      <c r="OE12" s="253"/>
      <c r="OF12" s="253"/>
      <c r="OG12" s="253"/>
      <c r="OH12" s="253"/>
      <c r="OI12" s="253"/>
      <c r="OJ12" s="253"/>
      <c r="OK12" s="253"/>
      <c r="OL12" s="253"/>
      <c r="OM12" s="253"/>
      <c r="ON12" s="253"/>
      <c r="OO12" s="253"/>
      <c r="OP12" s="253"/>
      <c r="OQ12" s="253"/>
      <c r="OR12" s="253"/>
      <c r="OS12" s="253"/>
      <c r="OT12" s="253"/>
      <c r="OU12" s="253"/>
      <c r="OV12" s="253"/>
      <c r="OW12" s="253"/>
      <c r="OX12" s="253"/>
      <c r="OY12" s="253"/>
      <c r="OZ12" s="253"/>
      <c r="PA12" s="253"/>
      <c r="PB12" s="253"/>
      <c r="PC12" s="253"/>
      <c r="PD12" s="253"/>
      <c r="PE12" s="253"/>
      <c r="PF12" s="253"/>
      <c r="PG12" s="253"/>
      <c r="PH12" s="253"/>
      <c r="PI12" s="253"/>
      <c r="PJ12" s="253"/>
      <c r="PK12" s="253"/>
      <c r="PL12" s="253"/>
      <c r="PM12" s="253"/>
      <c r="PN12" s="253"/>
      <c r="PO12" s="253"/>
      <c r="PP12" s="253"/>
      <c r="PQ12" s="253"/>
      <c r="PR12" s="253"/>
      <c r="PS12" s="253"/>
      <c r="PT12" s="253"/>
      <c r="PU12" s="253"/>
      <c r="PV12" s="253"/>
      <c r="PW12" s="253"/>
      <c r="PX12" s="253"/>
      <c r="PY12" s="253"/>
      <c r="PZ12" s="253"/>
      <c r="QA12" s="253"/>
      <c r="QB12" s="253"/>
      <c r="QC12" s="253"/>
      <c r="QD12" s="253"/>
      <c r="QE12" s="253"/>
      <c r="QF12" s="253"/>
      <c r="QG12" s="253"/>
      <c r="QH12" s="253"/>
      <c r="QI12" s="253"/>
      <c r="QJ12" s="253"/>
      <c r="QK12" s="253"/>
      <c r="QL12" s="253"/>
      <c r="QM12" s="253"/>
      <c r="QN12" s="253"/>
      <c r="QO12" s="253"/>
      <c r="QP12" s="253"/>
      <c r="QQ12" s="253"/>
      <c r="QR12" s="253"/>
      <c r="QS12" s="253"/>
      <c r="QT12" s="253"/>
      <c r="QU12" s="253"/>
      <c r="QV12" s="253"/>
      <c r="QW12" s="253"/>
      <c r="QX12" s="253"/>
      <c r="QY12" s="253"/>
      <c r="QZ12" s="253"/>
      <c r="RA12" s="253"/>
      <c r="RB12" s="253"/>
      <c r="RC12" s="253"/>
      <c r="RD12" s="253"/>
      <c r="RE12" s="253"/>
      <c r="RF12" s="253"/>
      <c r="RG12" s="253"/>
      <c r="RH12" s="253"/>
      <c r="RI12" s="253"/>
      <c r="RJ12" s="253"/>
      <c r="RK12" s="253"/>
      <c r="RL12" s="253"/>
      <c r="RM12" s="253"/>
      <c r="RN12" s="253"/>
      <c r="RO12" s="253"/>
      <c r="RP12" s="253"/>
      <c r="RQ12" s="253"/>
      <c r="RR12" s="253"/>
      <c r="RS12" s="253"/>
      <c r="RT12" s="253"/>
      <c r="RU12" s="253"/>
      <c r="RV12" s="253"/>
      <c r="RW12" s="253"/>
      <c r="RX12" s="253"/>
      <c r="RY12" s="253"/>
      <c r="RZ12" s="253"/>
      <c r="SA12" s="253"/>
      <c r="SB12" s="253"/>
      <c r="SC12" s="253"/>
      <c r="SD12" s="253"/>
      <c r="SE12" s="253"/>
      <c r="SF12" s="253"/>
      <c r="SG12" s="253"/>
      <c r="SH12" s="253"/>
      <c r="SI12" s="253"/>
      <c r="SJ12" s="253"/>
      <c r="SK12" s="253"/>
      <c r="SL12" s="253"/>
      <c r="SM12" s="253"/>
      <c r="SN12" s="253"/>
      <c r="SO12" s="253"/>
      <c r="SP12" s="253"/>
      <c r="SQ12" s="253"/>
      <c r="SR12" s="253"/>
      <c r="SS12" s="253"/>
      <c r="ST12" s="253"/>
      <c r="SU12" s="253"/>
      <c r="SV12" s="253"/>
      <c r="SW12" s="253"/>
      <c r="SX12" s="253"/>
      <c r="SY12" s="253"/>
      <c r="SZ12" s="253"/>
      <c r="TA12" s="253"/>
      <c r="TB12" s="253"/>
      <c r="TC12" s="253"/>
      <c r="TD12" s="253"/>
      <c r="TE12" s="253"/>
      <c r="TF12" s="253"/>
      <c r="TG12" s="253"/>
      <c r="TH12" s="253"/>
      <c r="TI12" s="253"/>
      <c r="TJ12" s="253"/>
      <c r="TK12" s="253"/>
      <c r="TL12" s="253"/>
      <c r="TM12" s="253"/>
      <c r="TN12" s="253"/>
      <c r="TO12" s="253"/>
      <c r="TP12" s="253"/>
      <c r="TQ12" s="253"/>
      <c r="TR12" s="253"/>
      <c r="TS12" s="253"/>
      <c r="TT12" s="253"/>
      <c r="TU12" s="253"/>
      <c r="TV12" s="253"/>
      <c r="TW12" s="253"/>
      <c r="TX12" s="253"/>
      <c r="TY12" s="253"/>
      <c r="TZ12" s="253"/>
      <c r="UA12" s="253"/>
      <c r="UB12" s="253"/>
      <c r="UC12" s="253"/>
      <c r="UD12" s="253"/>
      <c r="UE12" s="253"/>
      <c r="UF12" s="253"/>
      <c r="UG12" s="253"/>
      <c r="UH12" s="253"/>
      <c r="UI12" s="253"/>
      <c r="UJ12" s="253"/>
      <c r="UK12" s="253"/>
      <c r="UL12" s="253"/>
      <c r="UM12" s="253"/>
      <c r="UN12" s="253"/>
      <c r="UO12" s="253"/>
      <c r="UP12" s="253"/>
      <c r="UQ12" s="253"/>
      <c r="UR12" s="253"/>
      <c r="US12" s="253"/>
      <c r="UT12" s="253"/>
      <c r="UU12" s="253"/>
      <c r="UV12" s="253"/>
      <c r="UW12" s="253"/>
      <c r="UX12" s="253"/>
      <c r="UY12" s="253"/>
      <c r="UZ12" s="253"/>
      <c r="VA12" s="253"/>
      <c r="VB12" s="253"/>
      <c r="VC12" s="253"/>
      <c r="VD12" s="253"/>
      <c r="VE12" s="253"/>
      <c r="VF12" s="253"/>
      <c r="VG12" s="253"/>
      <c r="VH12" s="253"/>
      <c r="VI12" s="253"/>
      <c r="VJ12" s="253"/>
      <c r="VK12" s="253"/>
      <c r="VL12" s="253"/>
      <c r="VM12" s="253"/>
      <c r="VN12" s="253"/>
      <c r="VO12" s="253"/>
      <c r="VP12" s="253"/>
      <c r="VQ12" s="253"/>
      <c r="VR12" s="253"/>
      <c r="VS12" s="253"/>
      <c r="VT12" s="253"/>
      <c r="VU12" s="253"/>
      <c r="VV12" s="253"/>
      <c r="VW12" s="253"/>
      <c r="VX12" s="253"/>
      <c r="VY12" s="253"/>
      <c r="VZ12" s="253"/>
      <c r="WA12" s="253"/>
      <c r="WB12" s="253"/>
      <c r="WC12" s="253"/>
      <c r="WD12" s="253"/>
      <c r="WE12" s="253"/>
      <c r="WF12" s="253"/>
      <c r="WG12" s="253"/>
      <c r="WH12" s="253"/>
      <c r="WI12" s="253"/>
      <c r="WJ12" s="253"/>
      <c r="WK12" s="253"/>
      <c r="WL12" s="253"/>
      <c r="WM12" s="253"/>
      <c r="WN12" s="253"/>
      <c r="WO12" s="253"/>
      <c r="WP12" s="253"/>
      <c r="WQ12" s="253"/>
      <c r="WR12" s="253"/>
      <c r="WS12" s="253"/>
      <c r="WT12" s="253"/>
      <c r="WU12" s="253"/>
      <c r="WV12" s="253"/>
      <c r="WW12" s="253"/>
      <c r="WX12" s="253"/>
      <c r="WY12" s="253"/>
      <c r="WZ12" s="253"/>
      <c r="XA12" s="253"/>
      <c r="XB12" s="253"/>
      <c r="XC12" s="253"/>
      <c r="XD12" s="253"/>
      <c r="XE12" s="253"/>
      <c r="XF12" s="253"/>
      <c r="XG12" s="253"/>
      <c r="XH12" s="253"/>
      <c r="XI12" s="253"/>
      <c r="XJ12" s="253"/>
      <c r="XK12" s="253"/>
      <c r="XL12" s="253"/>
      <c r="XM12" s="253"/>
      <c r="XN12" s="253"/>
      <c r="XO12" s="253"/>
      <c r="XP12" s="253"/>
      <c r="XQ12" s="253"/>
      <c r="XR12" s="253"/>
      <c r="XS12" s="253"/>
      <c r="XT12" s="253"/>
      <c r="XU12" s="253"/>
      <c r="XV12" s="253"/>
      <c r="XW12" s="253"/>
      <c r="XX12" s="253"/>
      <c r="XY12" s="253"/>
      <c r="XZ12" s="253"/>
      <c r="YA12" s="253"/>
      <c r="YB12" s="253"/>
      <c r="YC12" s="253"/>
      <c r="YD12" s="253"/>
      <c r="YE12" s="253"/>
      <c r="YF12" s="253"/>
      <c r="YG12" s="253"/>
      <c r="YH12" s="253"/>
      <c r="YI12" s="253"/>
      <c r="YJ12" s="253"/>
      <c r="YK12" s="253"/>
      <c r="YL12" s="253"/>
      <c r="YM12" s="253"/>
      <c r="YN12" s="253"/>
      <c r="YO12" s="253"/>
      <c r="YP12" s="253"/>
      <c r="YQ12" s="253"/>
      <c r="YR12" s="253"/>
      <c r="YS12" s="253"/>
      <c r="YT12" s="253"/>
      <c r="YU12" s="253"/>
      <c r="YV12" s="253"/>
      <c r="YW12" s="253"/>
      <c r="YX12" s="253"/>
      <c r="YY12" s="253"/>
      <c r="YZ12" s="253"/>
      <c r="ZA12" s="253"/>
      <c r="ZB12" s="253"/>
      <c r="ZC12" s="253"/>
      <c r="ZD12" s="253"/>
      <c r="ZE12" s="253"/>
      <c r="ZF12" s="253"/>
      <c r="ZG12" s="253"/>
      <c r="ZH12" s="253"/>
      <c r="ZI12" s="253"/>
      <c r="ZJ12" s="253"/>
      <c r="ZK12" s="253"/>
      <c r="ZL12" s="253"/>
      <c r="ZM12" s="253"/>
      <c r="ZN12" s="253"/>
      <c r="ZO12" s="253"/>
      <c r="ZP12" s="253"/>
      <c r="ZQ12" s="253"/>
      <c r="ZR12" s="253"/>
      <c r="ZS12" s="253"/>
      <c r="ZT12" s="253"/>
      <c r="ZU12" s="253"/>
      <c r="ZV12" s="253"/>
      <c r="ZW12" s="253"/>
      <c r="ZX12" s="253"/>
      <c r="ZY12" s="253"/>
      <c r="ZZ12" s="253"/>
      <c r="AAA12" s="253"/>
      <c r="AAB12" s="253"/>
      <c r="AAC12" s="253"/>
      <c r="AAD12" s="253"/>
      <c r="AAE12" s="253"/>
      <c r="AAF12" s="253"/>
      <c r="AAG12" s="253"/>
      <c r="AAH12" s="253"/>
      <c r="AAI12" s="253"/>
      <c r="AAJ12" s="253"/>
      <c r="AAK12" s="253"/>
      <c r="AAL12" s="253"/>
      <c r="AAM12" s="253"/>
      <c r="AAN12" s="253"/>
      <c r="AAO12" s="253"/>
      <c r="AAP12" s="253"/>
      <c r="AAQ12" s="253"/>
      <c r="AAR12" s="253"/>
      <c r="AAS12" s="253"/>
      <c r="AAT12" s="253"/>
      <c r="AAU12" s="253"/>
      <c r="AAV12" s="253"/>
      <c r="AAW12" s="253"/>
      <c r="AAX12" s="253"/>
      <c r="AAY12" s="253"/>
      <c r="AAZ12" s="253"/>
      <c r="ABA12" s="253"/>
      <c r="ABB12" s="253"/>
      <c r="ABC12" s="253"/>
      <c r="ABD12" s="253"/>
      <c r="ABE12" s="253"/>
      <c r="ABF12" s="253"/>
      <c r="ABG12" s="253"/>
      <c r="ABH12" s="253"/>
      <c r="ABI12" s="253"/>
      <c r="ABJ12" s="253"/>
      <c r="ABK12" s="253"/>
      <c r="ABL12" s="253"/>
      <c r="ABM12" s="253"/>
      <c r="ABN12" s="253"/>
      <c r="ABO12" s="253"/>
      <c r="ABP12" s="253"/>
      <c r="ABQ12" s="253"/>
      <c r="ABR12" s="253"/>
      <c r="ABS12" s="253"/>
      <c r="ABT12" s="253"/>
      <c r="ABU12" s="253"/>
      <c r="ABV12" s="253"/>
      <c r="ABW12" s="253"/>
      <c r="ABX12" s="253"/>
      <c r="ABY12" s="253"/>
      <c r="ABZ12" s="253"/>
      <c r="ACA12" s="253"/>
      <c r="ACB12" s="253"/>
      <c r="ACC12" s="253"/>
      <c r="ACD12" s="253"/>
      <c r="ACE12" s="253"/>
      <c r="ACF12" s="253"/>
      <c r="ACG12" s="253"/>
      <c r="ACH12" s="253"/>
      <c r="ACI12" s="253"/>
      <c r="ACJ12" s="253"/>
      <c r="ACK12" s="253"/>
      <c r="ACL12" s="253"/>
      <c r="ACM12" s="253"/>
      <c r="ACN12" s="253"/>
      <c r="ACO12" s="253"/>
      <c r="ACP12" s="253"/>
      <c r="ACQ12" s="253"/>
      <c r="ACR12" s="253"/>
      <c r="ACS12" s="253"/>
      <c r="ACT12" s="253"/>
      <c r="ACU12" s="253"/>
      <c r="ACV12" s="253"/>
      <c r="ACW12" s="253"/>
      <c r="ACX12" s="253"/>
      <c r="ACY12" s="253"/>
      <c r="ACZ12" s="253"/>
      <c r="ADA12" s="253"/>
      <c r="ADB12" s="253"/>
      <c r="ADC12" s="253"/>
      <c r="ADD12" s="253"/>
      <c r="ADE12" s="253"/>
      <c r="ADF12" s="253"/>
      <c r="ADG12" s="253"/>
      <c r="ADH12" s="253"/>
      <c r="ADI12" s="253"/>
      <c r="ADJ12" s="253"/>
      <c r="ADK12" s="253"/>
      <c r="ADL12" s="253"/>
      <c r="ADM12" s="253"/>
      <c r="ADN12" s="253"/>
      <c r="ADO12" s="253"/>
      <c r="ADP12" s="253"/>
      <c r="ADQ12" s="253"/>
      <c r="ADR12" s="253"/>
      <c r="ADS12" s="253"/>
      <c r="ADT12" s="253"/>
      <c r="ADU12" s="253"/>
      <c r="ADV12" s="253"/>
      <c r="ADW12" s="253"/>
      <c r="ADX12" s="253"/>
      <c r="ADY12" s="253"/>
      <c r="ADZ12" s="253"/>
      <c r="AEA12" s="253"/>
      <c r="AEB12" s="253"/>
      <c r="AEC12" s="253"/>
      <c r="AED12" s="253"/>
      <c r="AEE12" s="253"/>
      <c r="AEF12" s="253"/>
      <c r="AEG12" s="253"/>
      <c r="AEH12" s="253"/>
      <c r="AEI12" s="253"/>
      <c r="AEJ12" s="253"/>
      <c r="AEK12" s="253"/>
      <c r="AEL12" s="253"/>
      <c r="AEM12" s="253"/>
      <c r="AEN12" s="253"/>
      <c r="AEO12" s="253"/>
      <c r="AEP12" s="253"/>
      <c r="AEQ12" s="253"/>
      <c r="AER12" s="253"/>
      <c r="AES12" s="253"/>
      <c r="AET12" s="253"/>
      <c r="AEU12" s="253"/>
      <c r="AEV12" s="253"/>
      <c r="AEW12" s="253"/>
      <c r="AEX12" s="253"/>
      <c r="AEY12" s="253"/>
      <c r="AEZ12" s="253"/>
      <c r="AFA12" s="253"/>
      <c r="AFB12" s="253"/>
      <c r="AFC12" s="253"/>
      <c r="AFD12" s="253"/>
      <c r="AFE12" s="253"/>
      <c r="AFF12" s="253"/>
      <c r="AFG12" s="253"/>
      <c r="AFH12" s="253"/>
      <c r="AFI12" s="253"/>
      <c r="AFJ12" s="253"/>
      <c r="AFK12" s="253"/>
      <c r="AFL12" s="253"/>
      <c r="AFM12" s="253"/>
      <c r="AFN12" s="253"/>
      <c r="AFO12" s="253"/>
      <c r="AFP12" s="253"/>
      <c r="AFQ12" s="253"/>
      <c r="AFR12" s="253"/>
      <c r="AFS12" s="253"/>
      <c r="AFT12" s="253"/>
      <c r="AFU12" s="253"/>
      <c r="AFV12" s="253"/>
      <c r="AFW12" s="253"/>
      <c r="AFX12" s="253"/>
      <c r="AFY12" s="253"/>
      <c r="AFZ12" s="253"/>
      <c r="AGA12" s="253"/>
      <c r="AGB12" s="253"/>
      <c r="AGC12" s="253"/>
      <c r="AGD12" s="253"/>
      <c r="AGE12" s="253"/>
      <c r="AGF12" s="253"/>
      <c r="AGG12" s="253"/>
      <c r="AGH12" s="253"/>
      <c r="AGI12" s="253"/>
      <c r="AGJ12" s="253"/>
      <c r="AGK12" s="253"/>
      <c r="AGL12" s="253"/>
      <c r="AGM12" s="253"/>
      <c r="AGN12" s="253"/>
      <c r="AGO12" s="253"/>
      <c r="AGP12" s="253"/>
      <c r="AGQ12" s="253"/>
      <c r="AGR12" s="253"/>
      <c r="AGS12" s="253"/>
      <c r="AGT12" s="253"/>
      <c r="AGU12" s="253"/>
      <c r="AGV12" s="253"/>
      <c r="AGW12" s="253"/>
      <c r="AGX12" s="253"/>
      <c r="AGY12" s="253"/>
      <c r="AGZ12" s="253"/>
      <c r="AHA12" s="253"/>
      <c r="AHB12" s="253"/>
      <c r="AHC12" s="253"/>
      <c r="AHD12" s="253"/>
      <c r="AHE12" s="253"/>
      <c r="AHF12" s="253"/>
      <c r="AHG12" s="253"/>
      <c r="AHH12" s="253"/>
      <c r="AHI12" s="253"/>
      <c r="AHJ12" s="253"/>
      <c r="AHK12" s="253"/>
      <c r="AHL12" s="253"/>
      <c r="AHM12" s="253"/>
      <c r="AHN12" s="253"/>
      <c r="AHO12" s="253"/>
      <c r="AHP12" s="253"/>
      <c r="AHQ12" s="253"/>
      <c r="AHR12" s="253"/>
      <c r="AHS12" s="253"/>
      <c r="AHT12" s="253"/>
      <c r="AHU12" s="253"/>
      <c r="AHV12" s="253"/>
      <c r="AHW12" s="253"/>
      <c r="AHX12" s="253"/>
      <c r="AHY12" s="253"/>
      <c r="AHZ12" s="253"/>
      <c r="AIA12" s="253"/>
      <c r="AIB12" s="253"/>
      <c r="AIC12" s="253"/>
      <c r="AID12" s="253"/>
      <c r="AIE12" s="253"/>
      <c r="AIF12" s="253"/>
      <c r="AIG12" s="253"/>
      <c r="AIH12" s="253"/>
      <c r="AII12" s="253"/>
      <c r="AIJ12" s="253"/>
      <c r="AIK12" s="253"/>
      <c r="AIL12" s="253"/>
      <c r="AIM12" s="253"/>
      <c r="AIN12" s="253"/>
      <c r="AIO12" s="253"/>
      <c r="AIP12" s="253"/>
      <c r="AIQ12" s="253"/>
      <c r="AIR12" s="253"/>
      <c r="AIS12" s="253"/>
      <c r="AIT12" s="253"/>
      <c r="AIU12" s="253"/>
      <c r="AIV12" s="253"/>
      <c r="AIW12" s="253"/>
      <c r="AIX12" s="253"/>
      <c r="AIY12" s="253"/>
      <c r="AIZ12" s="253"/>
      <c r="AJA12" s="253"/>
      <c r="AJB12" s="253"/>
      <c r="AJC12" s="253"/>
      <c r="AJD12" s="253"/>
      <c r="AJE12" s="253"/>
      <c r="AJF12" s="253"/>
      <c r="AJG12" s="253"/>
      <c r="AJH12" s="253"/>
      <c r="AJI12" s="253"/>
      <c r="AJJ12" s="253"/>
      <c r="AJK12" s="253"/>
      <c r="AJL12" s="253"/>
      <c r="AJM12" s="253"/>
      <c r="AJN12" s="253"/>
      <c r="AJO12" s="253"/>
      <c r="AJP12" s="253"/>
      <c r="AJQ12" s="253"/>
      <c r="AJR12" s="253"/>
      <c r="AJS12" s="253"/>
      <c r="AJT12" s="253"/>
      <c r="AJU12" s="253"/>
      <c r="AJV12" s="253"/>
      <c r="AJW12" s="253"/>
      <c r="AJX12" s="253"/>
      <c r="AJY12" s="253"/>
      <c r="AJZ12" s="253"/>
      <c r="AKA12" s="253"/>
      <c r="AKB12" s="253"/>
      <c r="AKC12" s="253"/>
      <c r="AKD12" s="253"/>
      <c r="AKE12" s="253"/>
      <c r="AKF12" s="253"/>
      <c r="AKG12" s="253"/>
      <c r="AKH12" s="253"/>
      <c r="AKI12" s="253"/>
      <c r="AKJ12" s="253"/>
      <c r="AKK12" s="253"/>
      <c r="AKL12" s="253"/>
      <c r="AKM12" s="253"/>
      <c r="AKN12" s="253"/>
      <c r="AKO12" s="253"/>
      <c r="AKP12" s="253"/>
      <c r="AKQ12" s="253"/>
      <c r="AKR12" s="253"/>
      <c r="AKS12" s="253"/>
      <c r="AKT12" s="253"/>
      <c r="AKU12" s="253"/>
      <c r="AKV12" s="253"/>
      <c r="AKW12" s="253"/>
      <c r="AKX12" s="253"/>
      <c r="AKY12" s="253"/>
      <c r="AKZ12" s="253"/>
      <c r="ALA12" s="253"/>
      <c r="ALB12" s="253"/>
      <c r="ALC12" s="253"/>
      <c r="ALD12" s="253"/>
      <c r="ALE12" s="253"/>
      <c r="ALF12" s="253"/>
      <c r="ALG12" s="253"/>
      <c r="ALH12" s="253"/>
      <c r="ALI12" s="253"/>
      <c r="ALJ12" s="253"/>
      <c r="ALK12" s="253"/>
      <c r="ALL12" s="253"/>
      <c r="ALM12" s="253"/>
      <c r="ALN12" s="253"/>
      <c r="ALO12" s="253"/>
      <c r="ALP12" s="253"/>
      <c r="ALQ12" s="253"/>
      <c r="ALR12" s="253"/>
      <c r="ALS12" s="253"/>
      <c r="ALT12" s="253"/>
      <c r="ALU12" s="253"/>
      <c r="ALV12" s="253"/>
      <c r="ALW12" s="253"/>
      <c r="ALX12" s="253"/>
      <c r="ALY12" s="253"/>
      <c r="ALZ12" s="253"/>
      <c r="AMA12" s="253"/>
      <c r="AMB12" s="253"/>
      <c r="AMC12" s="253"/>
      <c r="AMD12" s="253"/>
      <c r="AME12" s="253"/>
      <c r="AMF12" s="253"/>
      <c r="AMG12" s="253"/>
      <c r="AMH12" s="253"/>
      <c r="AMI12" s="253"/>
      <c r="AMJ12" s="253"/>
      <c r="AMK12" s="253"/>
      <c r="AML12" s="253"/>
      <c r="AMM12" s="253"/>
      <c r="AMN12" s="253"/>
      <c r="AMO12" s="253"/>
      <c r="AMP12" s="253"/>
      <c r="AMQ12" s="253"/>
      <c r="AMR12" s="253"/>
      <c r="AMS12" s="253"/>
      <c r="AMT12" s="253"/>
      <c r="AMU12" s="253"/>
      <c r="AMV12" s="253"/>
      <c r="AMW12" s="253"/>
      <c r="AMX12" s="253"/>
      <c r="AMY12" s="253"/>
      <c r="AMZ12" s="253"/>
      <c r="ANA12" s="253"/>
      <c r="ANB12" s="253"/>
      <c r="ANC12" s="253"/>
      <c r="AND12" s="253"/>
      <c r="ANE12" s="253"/>
      <c r="ANF12" s="253"/>
      <c r="ANG12" s="253"/>
      <c r="ANH12" s="253"/>
      <c r="ANI12" s="253"/>
      <c r="ANJ12" s="253"/>
      <c r="ANK12" s="253"/>
      <c r="ANL12" s="253"/>
      <c r="ANM12" s="253"/>
      <c r="ANN12" s="253"/>
      <c r="ANO12" s="253"/>
      <c r="ANP12" s="253"/>
      <c r="ANQ12" s="253"/>
      <c r="ANR12" s="253"/>
      <c r="ANS12" s="253"/>
      <c r="ANT12" s="253"/>
      <c r="ANU12" s="253"/>
      <c r="ANV12" s="253"/>
      <c r="ANW12" s="253"/>
      <c r="ANX12" s="253"/>
      <c r="ANY12" s="253"/>
      <c r="ANZ12" s="253"/>
      <c r="AOA12" s="253"/>
      <c r="AOB12" s="253"/>
      <c r="AOC12" s="253"/>
      <c r="AOD12" s="253"/>
      <c r="AOE12" s="253"/>
      <c r="AOF12" s="253"/>
      <c r="AOG12" s="253"/>
      <c r="AOH12" s="253"/>
      <c r="AOI12" s="253"/>
      <c r="AOJ12" s="253"/>
      <c r="AOK12" s="253"/>
      <c r="AOL12" s="253"/>
      <c r="AOM12" s="253"/>
      <c r="AON12" s="253"/>
      <c r="AOO12" s="253"/>
      <c r="AOP12" s="253"/>
      <c r="AOQ12" s="253"/>
      <c r="AOR12" s="253"/>
      <c r="AOS12" s="253"/>
      <c r="AOT12" s="253"/>
      <c r="AOU12" s="253"/>
      <c r="AOV12" s="253"/>
      <c r="AOW12" s="253"/>
      <c r="AOX12" s="253"/>
      <c r="AOY12" s="253"/>
      <c r="AOZ12" s="253"/>
      <c r="APA12" s="253"/>
      <c r="APB12" s="253"/>
      <c r="APC12" s="253"/>
      <c r="APD12" s="253"/>
      <c r="APE12" s="253"/>
      <c r="APF12" s="253"/>
      <c r="APG12" s="253"/>
      <c r="APH12" s="253"/>
      <c r="API12" s="253"/>
      <c r="APJ12" s="253"/>
      <c r="APK12" s="253"/>
      <c r="APL12" s="253"/>
      <c r="APM12" s="253"/>
      <c r="APN12" s="253"/>
      <c r="APO12" s="253"/>
      <c r="APP12" s="253"/>
      <c r="APQ12" s="253"/>
      <c r="APR12" s="253"/>
      <c r="APS12" s="253"/>
      <c r="APT12" s="253"/>
      <c r="APU12" s="253"/>
      <c r="APV12" s="253"/>
      <c r="APW12" s="253"/>
      <c r="APX12" s="253"/>
      <c r="APY12" s="253"/>
      <c r="APZ12" s="253"/>
      <c r="AQA12" s="253"/>
      <c r="AQB12" s="253"/>
      <c r="AQC12" s="253"/>
      <c r="AQD12" s="253"/>
      <c r="AQE12" s="253"/>
      <c r="AQF12" s="253"/>
      <c r="AQG12" s="253"/>
      <c r="AQH12" s="253"/>
      <c r="AQI12" s="253"/>
      <c r="AQJ12" s="253"/>
      <c r="AQK12" s="253"/>
      <c r="AQL12" s="253"/>
      <c r="AQM12" s="253"/>
      <c r="AQN12" s="253"/>
      <c r="AQO12" s="253"/>
      <c r="AQP12" s="253"/>
      <c r="AQQ12" s="253"/>
      <c r="AQR12" s="253"/>
      <c r="AQS12" s="253"/>
      <c r="AQT12" s="253"/>
      <c r="AQU12" s="253"/>
      <c r="AQV12" s="253"/>
      <c r="AQW12" s="253"/>
      <c r="AQX12" s="253"/>
      <c r="AQY12" s="253"/>
      <c r="AQZ12" s="253"/>
      <c r="ARA12" s="253"/>
      <c r="ARB12" s="253"/>
      <c r="ARC12" s="253"/>
      <c r="ARD12" s="253"/>
      <c r="ARE12" s="253"/>
      <c r="ARF12" s="253"/>
      <c r="ARG12" s="253"/>
      <c r="ARH12" s="253"/>
      <c r="ARI12" s="253"/>
      <c r="ARJ12" s="253"/>
      <c r="ARK12" s="253"/>
      <c r="ARL12" s="253"/>
      <c r="ARM12" s="253"/>
      <c r="ARN12" s="253"/>
      <c r="ARO12" s="253"/>
      <c r="ARP12" s="253"/>
      <c r="ARQ12" s="253"/>
      <c r="ARR12" s="253"/>
      <c r="ARS12" s="253"/>
      <c r="ART12" s="253"/>
      <c r="ARU12" s="253"/>
      <c r="ARV12" s="253"/>
      <c r="ARW12" s="253"/>
      <c r="ARX12" s="253"/>
      <c r="ARY12" s="256"/>
      <c r="ARZ12" s="253"/>
      <c r="ASA12" s="253"/>
      <c r="ASB12" s="253"/>
      <c r="ASC12" s="253"/>
      <c r="ASD12" s="254"/>
      <c r="ASE12" s="257"/>
    </row>
    <row r="13" spans="1:1186" s="2" customFormat="1" ht="32.25" thickBot="1" x14ac:dyDescent="0.25">
      <c r="A13" s="291" t="s">
        <v>183</v>
      </c>
      <c r="B13" s="292">
        <v>6</v>
      </c>
      <c r="C13" s="293" t="s">
        <v>184</v>
      </c>
      <c r="D13" s="294">
        <f>VLOOKUP(B13,rotas2!$B$2:$G$38,4,0)</f>
        <v>105</v>
      </c>
      <c r="E13" s="281"/>
      <c r="F13" s="282"/>
      <c r="G13" s="4"/>
      <c r="J13" s="253"/>
      <c r="K13" s="254"/>
      <c r="L13" s="254"/>
      <c r="M13" s="255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3"/>
      <c r="BA13" s="253"/>
      <c r="BB13" s="253"/>
      <c r="BC13" s="253"/>
      <c r="BD13" s="253"/>
      <c r="BE13" s="253"/>
      <c r="BF13" s="253"/>
      <c r="BG13" s="253"/>
      <c r="BH13" s="253"/>
      <c r="BI13" s="253"/>
      <c r="BJ13" s="253"/>
      <c r="BK13" s="253"/>
      <c r="BL13" s="253"/>
      <c r="BM13" s="253"/>
      <c r="BN13" s="253"/>
      <c r="BO13" s="253"/>
      <c r="BP13" s="253"/>
      <c r="BQ13" s="253"/>
      <c r="BR13" s="253"/>
      <c r="BS13" s="253"/>
      <c r="BT13" s="253"/>
      <c r="BU13" s="253"/>
      <c r="BV13" s="253"/>
      <c r="BW13" s="253"/>
      <c r="BX13" s="253"/>
      <c r="BY13" s="253"/>
      <c r="BZ13" s="253"/>
      <c r="CA13" s="253"/>
      <c r="CB13" s="253"/>
      <c r="CC13" s="253"/>
      <c r="CD13" s="253"/>
      <c r="CE13" s="253"/>
      <c r="CF13" s="253"/>
      <c r="CG13" s="253"/>
      <c r="CH13" s="253"/>
      <c r="CI13" s="253"/>
      <c r="CJ13" s="253"/>
      <c r="CK13" s="253"/>
      <c r="CL13" s="253"/>
      <c r="CM13" s="253"/>
      <c r="CN13" s="253"/>
      <c r="CO13" s="253"/>
      <c r="CP13" s="253"/>
      <c r="CQ13" s="253"/>
      <c r="CR13" s="253"/>
      <c r="CS13" s="253"/>
      <c r="CT13" s="253"/>
      <c r="CU13" s="253"/>
      <c r="CV13" s="253"/>
      <c r="CW13" s="253"/>
      <c r="CX13" s="253"/>
      <c r="CY13" s="253"/>
      <c r="CZ13" s="253"/>
      <c r="DA13" s="253"/>
      <c r="DB13" s="253"/>
      <c r="DC13" s="253"/>
      <c r="DD13" s="253"/>
      <c r="DE13" s="253"/>
      <c r="DF13" s="253"/>
      <c r="DG13" s="253"/>
      <c r="DH13" s="253"/>
      <c r="DI13" s="253"/>
      <c r="DJ13" s="253"/>
      <c r="DK13" s="253"/>
      <c r="DL13" s="253"/>
      <c r="DM13" s="253"/>
      <c r="DN13" s="253"/>
      <c r="DO13" s="253"/>
      <c r="DP13" s="253"/>
      <c r="DQ13" s="253"/>
      <c r="DR13" s="253"/>
      <c r="DS13" s="253"/>
      <c r="DT13" s="253"/>
      <c r="DU13" s="253"/>
      <c r="DV13" s="253"/>
      <c r="DW13" s="253"/>
      <c r="DX13" s="253"/>
      <c r="DY13" s="253"/>
      <c r="DZ13" s="253"/>
      <c r="EA13" s="253"/>
      <c r="EB13" s="253"/>
      <c r="EC13" s="253"/>
      <c r="ED13" s="253"/>
      <c r="EE13" s="253"/>
      <c r="EF13" s="253"/>
      <c r="EG13" s="253"/>
      <c r="EH13" s="253"/>
      <c r="EI13" s="253"/>
      <c r="EJ13" s="253"/>
      <c r="EK13" s="253"/>
      <c r="EL13" s="253"/>
      <c r="EM13" s="253"/>
      <c r="EN13" s="253"/>
      <c r="EO13" s="253"/>
      <c r="EP13" s="253"/>
      <c r="EQ13" s="253"/>
      <c r="ER13" s="253"/>
      <c r="ES13" s="253"/>
      <c r="ET13" s="253"/>
      <c r="EU13" s="253"/>
      <c r="EV13" s="253"/>
      <c r="EW13" s="253"/>
      <c r="EX13" s="253"/>
      <c r="EY13" s="253"/>
      <c r="EZ13" s="253"/>
      <c r="FA13" s="253"/>
      <c r="FB13" s="253"/>
      <c r="FC13" s="253"/>
      <c r="FD13" s="253"/>
      <c r="FE13" s="253"/>
      <c r="FF13" s="253"/>
      <c r="FG13" s="253"/>
      <c r="FH13" s="253"/>
      <c r="FI13" s="253"/>
      <c r="FJ13" s="253"/>
      <c r="FK13" s="253"/>
      <c r="FL13" s="253"/>
      <c r="FM13" s="253"/>
      <c r="FN13" s="253"/>
      <c r="FO13" s="253"/>
      <c r="FP13" s="253"/>
      <c r="FQ13" s="253"/>
      <c r="FR13" s="253"/>
      <c r="FS13" s="253"/>
      <c r="FT13" s="253"/>
      <c r="FU13" s="253"/>
      <c r="FV13" s="253"/>
      <c r="FW13" s="253"/>
      <c r="FX13" s="253"/>
      <c r="FY13" s="253"/>
      <c r="FZ13" s="253"/>
      <c r="GA13" s="253"/>
      <c r="GB13" s="253"/>
      <c r="GC13" s="253"/>
      <c r="GD13" s="253"/>
      <c r="GE13" s="253"/>
      <c r="GF13" s="253"/>
      <c r="GG13" s="253"/>
      <c r="GH13" s="253"/>
      <c r="GI13" s="253"/>
      <c r="GJ13" s="253"/>
      <c r="GK13" s="253"/>
      <c r="GL13" s="253"/>
      <c r="GM13" s="253"/>
      <c r="GN13" s="253"/>
      <c r="GO13" s="253"/>
      <c r="GP13" s="253"/>
      <c r="GQ13" s="253"/>
      <c r="GR13" s="253"/>
      <c r="GS13" s="253"/>
      <c r="GT13" s="253"/>
      <c r="GU13" s="253"/>
      <c r="GV13" s="253"/>
      <c r="GW13" s="253"/>
      <c r="GX13" s="253"/>
      <c r="GY13" s="253"/>
      <c r="GZ13" s="253"/>
      <c r="HA13" s="253"/>
      <c r="HB13" s="253"/>
      <c r="HC13" s="253"/>
      <c r="HD13" s="253"/>
      <c r="HE13" s="253"/>
      <c r="HF13" s="253"/>
      <c r="HG13" s="253"/>
      <c r="HH13" s="253"/>
      <c r="HI13" s="253"/>
      <c r="HJ13" s="253"/>
      <c r="HK13" s="253"/>
      <c r="HL13" s="253"/>
      <c r="HM13" s="253"/>
      <c r="HN13" s="253"/>
      <c r="HO13" s="253"/>
      <c r="HP13" s="253"/>
      <c r="HQ13" s="253"/>
      <c r="HR13" s="253"/>
      <c r="HS13" s="253"/>
      <c r="HT13" s="253"/>
      <c r="HU13" s="253"/>
      <c r="HV13" s="253"/>
      <c r="HW13" s="253"/>
      <c r="HX13" s="253"/>
      <c r="HY13" s="253"/>
      <c r="HZ13" s="253"/>
      <c r="IA13" s="253"/>
      <c r="IB13" s="253"/>
      <c r="IC13" s="253"/>
      <c r="ID13" s="253"/>
      <c r="IE13" s="253"/>
      <c r="IF13" s="253"/>
      <c r="IG13" s="253"/>
      <c r="IH13" s="253"/>
      <c r="II13" s="253"/>
      <c r="IJ13" s="253"/>
      <c r="IK13" s="253"/>
      <c r="IL13" s="253"/>
      <c r="IM13" s="253"/>
      <c r="IN13" s="253"/>
      <c r="IO13" s="253"/>
      <c r="IP13" s="253"/>
      <c r="IQ13" s="253"/>
      <c r="IR13" s="253"/>
      <c r="IS13" s="253"/>
      <c r="IT13" s="253"/>
      <c r="IU13" s="253"/>
      <c r="IV13" s="253"/>
      <c r="IW13" s="253"/>
      <c r="IX13" s="253"/>
      <c r="IY13" s="253"/>
      <c r="IZ13" s="253"/>
      <c r="JA13" s="253"/>
      <c r="JB13" s="253"/>
      <c r="JC13" s="253"/>
      <c r="JD13" s="253"/>
      <c r="JE13" s="253"/>
      <c r="JF13" s="253"/>
      <c r="JG13" s="253"/>
      <c r="JH13" s="253"/>
      <c r="JI13" s="253"/>
      <c r="JJ13" s="253"/>
      <c r="JK13" s="253"/>
      <c r="JL13" s="253"/>
      <c r="JM13" s="253"/>
      <c r="JN13" s="253"/>
      <c r="JO13" s="253"/>
      <c r="JP13" s="253"/>
      <c r="JQ13" s="253"/>
      <c r="JR13" s="253"/>
      <c r="JS13" s="253"/>
      <c r="JT13" s="253"/>
      <c r="JU13" s="253"/>
      <c r="JV13" s="253"/>
      <c r="JW13" s="253"/>
      <c r="JX13" s="253"/>
      <c r="JY13" s="253"/>
      <c r="JZ13" s="253"/>
      <c r="KA13" s="253"/>
      <c r="KB13" s="253"/>
      <c r="KC13" s="253"/>
      <c r="KD13" s="253"/>
      <c r="KE13" s="253"/>
      <c r="KF13" s="253"/>
      <c r="KG13" s="253"/>
      <c r="KH13" s="253"/>
      <c r="KI13" s="253"/>
      <c r="KJ13" s="253"/>
      <c r="KK13" s="253"/>
      <c r="KL13" s="253"/>
      <c r="KM13" s="253"/>
      <c r="KN13" s="253"/>
      <c r="KO13" s="253"/>
      <c r="KP13" s="253"/>
      <c r="KQ13" s="253"/>
      <c r="KR13" s="253"/>
      <c r="KS13" s="253"/>
      <c r="KT13" s="253"/>
      <c r="KU13" s="253"/>
      <c r="KV13" s="253"/>
      <c r="KW13" s="253"/>
      <c r="KX13" s="253"/>
      <c r="KY13" s="253"/>
      <c r="KZ13" s="253"/>
      <c r="LA13" s="253"/>
      <c r="LB13" s="253"/>
      <c r="LC13" s="253"/>
      <c r="LD13" s="253"/>
      <c r="LE13" s="253"/>
      <c r="LF13" s="253"/>
      <c r="LG13" s="253"/>
      <c r="LH13" s="253"/>
      <c r="LI13" s="253"/>
      <c r="LJ13" s="253"/>
      <c r="LK13" s="253"/>
      <c r="LL13" s="253"/>
      <c r="LM13" s="253"/>
      <c r="LN13" s="253"/>
      <c r="LO13" s="253"/>
      <c r="LP13" s="253"/>
      <c r="LQ13" s="253"/>
      <c r="LR13" s="253"/>
      <c r="LS13" s="253"/>
      <c r="LT13" s="253"/>
      <c r="LU13" s="253"/>
      <c r="LV13" s="253"/>
      <c r="LW13" s="253"/>
      <c r="LX13" s="253"/>
      <c r="LY13" s="253"/>
      <c r="LZ13" s="253"/>
      <c r="MA13" s="253"/>
      <c r="MB13" s="253"/>
      <c r="MC13" s="253"/>
      <c r="MD13" s="253"/>
      <c r="ME13" s="253"/>
      <c r="MF13" s="253"/>
      <c r="MG13" s="253"/>
      <c r="MH13" s="253"/>
      <c r="MI13" s="253"/>
      <c r="MJ13" s="253"/>
      <c r="MK13" s="253"/>
      <c r="ML13" s="253"/>
      <c r="MM13" s="253"/>
      <c r="MN13" s="253"/>
      <c r="MO13" s="253"/>
      <c r="MP13" s="253"/>
      <c r="MQ13" s="253"/>
      <c r="MR13" s="253"/>
      <c r="MS13" s="253"/>
      <c r="MT13" s="253"/>
      <c r="MU13" s="253"/>
      <c r="MV13" s="253"/>
      <c r="MW13" s="253"/>
      <c r="MX13" s="253"/>
      <c r="MY13" s="253"/>
      <c r="MZ13" s="253"/>
      <c r="NA13" s="253"/>
      <c r="NB13" s="253"/>
      <c r="NC13" s="253"/>
      <c r="ND13" s="253"/>
      <c r="NE13" s="253"/>
      <c r="NF13" s="253"/>
      <c r="NG13" s="253"/>
      <c r="NH13" s="253"/>
      <c r="NI13" s="253"/>
      <c r="NJ13" s="253"/>
      <c r="NK13" s="253"/>
      <c r="NL13" s="253"/>
      <c r="NM13" s="253"/>
      <c r="NN13" s="253"/>
      <c r="NO13" s="253"/>
      <c r="NP13" s="253"/>
      <c r="NQ13" s="253"/>
      <c r="NR13" s="253"/>
      <c r="NS13" s="253"/>
      <c r="NT13" s="253"/>
      <c r="NU13" s="253"/>
      <c r="NV13" s="253"/>
      <c r="NW13" s="253"/>
      <c r="NX13" s="253"/>
      <c r="NY13" s="253"/>
      <c r="NZ13" s="253"/>
      <c r="OA13" s="253"/>
      <c r="OB13" s="253"/>
      <c r="OC13" s="253"/>
      <c r="OD13" s="253"/>
      <c r="OE13" s="253"/>
      <c r="OF13" s="253"/>
      <c r="OG13" s="253"/>
      <c r="OH13" s="253"/>
      <c r="OI13" s="253"/>
      <c r="OJ13" s="253"/>
      <c r="OK13" s="253"/>
      <c r="OL13" s="253"/>
      <c r="OM13" s="253"/>
      <c r="ON13" s="253"/>
      <c r="OO13" s="253"/>
      <c r="OP13" s="253"/>
      <c r="OQ13" s="253"/>
      <c r="OR13" s="253"/>
      <c r="OS13" s="253"/>
      <c r="OT13" s="253"/>
      <c r="OU13" s="253"/>
      <c r="OV13" s="253"/>
      <c r="OW13" s="253"/>
      <c r="OX13" s="253"/>
      <c r="OY13" s="253"/>
      <c r="OZ13" s="253"/>
      <c r="PA13" s="253"/>
      <c r="PB13" s="253"/>
      <c r="PC13" s="253"/>
      <c r="PD13" s="253"/>
      <c r="PE13" s="253"/>
      <c r="PF13" s="253"/>
      <c r="PG13" s="253"/>
      <c r="PH13" s="253"/>
      <c r="PI13" s="253"/>
      <c r="PJ13" s="253"/>
      <c r="PK13" s="253"/>
      <c r="PL13" s="253"/>
      <c r="PM13" s="253"/>
      <c r="PN13" s="253"/>
      <c r="PO13" s="253"/>
      <c r="PP13" s="253"/>
      <c r="PQ13" s="253"/>
      <c r="PR13" s="253"/>
      <c r="PS13" s="253"/>
      <c r="PT13" s="253"/>
      <c r="PU13" s="253"/>
      <c r="PV13" s="253"/>
      <c r="PW13" s="253"/>
      <c r="PX13" s="253"/>
      <c r="PY13" s="253"/>
      <c r="PZ13" s="253"/>
      <c r="QA13" s="253"/>
      <c r="QB13" s="253"/>
      <c r="QC13" s="253"/>
      <c r="QD13" s="253"/>
      <c r="QE13" s="253"/>
      <c r="QF13" s="253"/>
      <c r="QG13" s="253"/>
      <c r="QH13" s="253"/>
      <c r="QI13" s="253"/>
      <c r="QJ13" s="253"/>
      <c r="QK13" s="253"/>
      <c r="QL13" s="253"/>
      <c r="QM13" s="253"/>
      <c r="QN13" s="253"/>
      <c r="QO13" s="253"/>
      <c r="QP13" s="253"/>
      <c r="QQ13" s="253"/>
      <c r="QR13" s="253"/>
      <c r="QS13" s="253"/>
      <c r="QT13" s="253"/>
      <c r="QU13" s="253"/>
      <c r="QV13" s="253"/>
      <c r="QW13" s="253"/>
      <c r="QX13" s="253"/>
      <c r="QY13" s="253"/>
      <c r="QZ13" s="253"/>
      <c r="RA13" s="253"/>
      <c r="RB13" s="253"/>
      <c r="RC13" s="253"/>
      <c r="RD13" s="253"/>
      <c r="RE13" s="253"/>
      <c r="RF13" s="253"/>
      <c r="RG13" s="253"/>
      <c r="RH13" s="253"/>
      <c r="RI13" s="253"/>
      <c r="RJ13" s="253"/>
      <c r="RK13" s="253"/>
      <c r="RL13" s="253"/>
      <c r="RM13" s="253"/>
      <c r="RN13" s="253"/>
      <c r="RO13" s="253"/>
      <c r="RP13" s="253"/>
      <c r="RQ13" s="253"/>
      <c r="RR13" s="253"/>
      <c r="RS13" s="253"/>
      <c r="RT13" s="253"/>
      <c r="RU13" s="253"/>
      <c r="RV13" s="253"/>
      <c r="RW13" s="253"/>
      <c r="RX13" s="253"/>
      <c r="RY13" s="253"/>
      <c r="RZ13" s="253"/>
      <c r="SA13" s="253"/>
      <c r="SB13" s="253"/>
      <c r="SC13" s="253"/>
      <c r="SD13" s="253"/>
      <c r="SE13" s="253"/>
      <c r="SF13" s="253"/>
      <c r="SG13" s="253"/>
      <c r="SH13" s="253"/>
      <c r="SI13" s="253"/>
      <c r="SJ13" s="253"/>
      <c r="SK13" s="253"/>
      <c r="SL13" s="253"/>
      <c r="SM13" s="253"/>
      <c r="SN13" s="253"/>
      <c r="SO13" s="253"/>
      <c r="SP13" s="253"/>
      <c r="SQ13" s="253"/>
      <c r="SR13" s="253"/>
      <c r="SS13" s="253"/>
      <c r="ST13" s="253"/>
      <c r="SU13" s="253"/>
      <c r="SV13" s="253"/>
      <c r="SW13" s="253"/>
      <c r="SX13" s="253"/>
      <c r="SY13" s="253"/>
      <c r="SZ13" s="253"/>
      <c r="TA13" s="253"/>
      <c r="TB13" s="253"/>
      <c r="TC13" s="253"/>
      <c r="TD13" s="253"/>
      <c r="TE13" s="253"/>
      <c r="TF13" s="253"/>
      <c r="TG13" s="253"/>
      <c r="TH13" s="253"/>
      <c r="TI13" s="253"/>
      <c r="TJ13" s="253"/>
      <c r="TK13" s="253"/>
      <c r="TL13" s="253"/>
      <c r="TM13" s="253"/>
      <c r="TN13" s="253"/>
      <c r="TO13" s="253"/>
      <c r="TP13" s="253"/>
      <c r="TQ13" s="253"/>
      <c r="TR13" s="253"/>
      <c r="TS13" s="253"/>
      <c r="TT13" s="253"/>
      <c r="TU13" s="253"/>
      <c r="TV13" s="253"/>
      <c r="TW13" s="253"/>
      <c r="TX13" s="253"/>
      <c r="TY13" s="253"/>
      <c r="TZ13" s="253"/>
      <c r="UA13" s="253"/>
      <c r="UB13" s="253"/>
      <c r="UC13" s="253"/>
      <c r="UD13" s="253"/>
      <c r="UE13" s="253"/>
      <c r="UF13" s="253"/>
      <c r="UG13" s="253"/>
      <c r="UH13" s="253"/>
      <c r="UI13" s="253"/>
      <c r="UJ13" s="253"/>
      <c r="UK13" s="253"/>
      <c r="UL13" s="253"/>
      <c r="UM13" s="253"/>
      <c r="UN13" s="253"/>
      <c r="UO13" s="253"/>
      <c r="UP13" s="253"/>
      <c r="UQ13" s="253"/>
      <c r="UR13" s="253"/>
      <c r="US13" s="253"/>
      <c r="UT13" s="253"/>
      <c r="UU13" s="253"/>
      <c r="UV13" s="253"/>
      <c r="UW13" s="253"/>
      <c r="UX13" s="253"/>
      <c r="UY13" s="253"/>
      <c r="UZ13" s="253"/>
      <c r="VA13" s="253"/>
      <c r="VB13" s="253"/>
      <c r="VC13" s="253"/>
      <c r="VD13" s="253"/>
      <c r="VE13" s="253"/>
      <c r="VF13" s="253"/>
      <c r="VG13" s="253"/>
      <c r="VH13" s="253"/>
      <c r="VI13" s="253"/>
      <c r="VJ13" s="253"/>
      <c r="VK13" s="253"/>
      <c r="VL13" s="253"/>
      <c r="VM13" s="253"/>
      <c r="VN13" s="253"/>
      <c r="VO13" s="253"/>
      <c r="VP13" s="253"/>
      <c r="VQ13" s="253"/>
      <c r="VR13" s="253"/>
      <c r="VS13" s="253"/>
      <c r="VT13" s="253"/>
      <c r="VU13" s="253"/>
      <c r="VV13" s="253"/>
      <c r="VW13" s="253"/>
      <c r="VX13" s="253"/>
      <c r="VY13" s="253"/>
      <c r="VZ13" s="253"/>
      <c r="WA13" s="253"/>
      <c r="WB13" s="253"/>
      <c r="WC13" s="253"/>
      <c r="WD13" s="253"/>
      <c r="WE13" s="253"/>
      <c r="WF13" s="253"/>
      <c r="WG13" s="253"/>
      <c r="WH13" s="253"/>
      <c r="WI13" s="253"/>
      <c r="WJ13" s="253"/>
      <c r="WK13" s="253"/>
      <c r="WL13" s="253"/>
      <c r="WM13" s="253"/>
      <c r="WN13" s="253"/>
      <c r="WO13" s="253"/>
      <c r="WP13" s="253"/>
      <c r="WQ13" s="253"/>
      <c r="WR13" s="253"/>
      <c r="WS13" s="253"/>
      <c r="WT13" s="253"/>
      <c r="WU13" s="253"/>
      <c r="WV13" s="253"/>
      <c r="WW13" s="253"/>
      <c r="WX13" s="253"/>
      <c r="WY13" s="253"/>
      <c r="WZ13" s="253"/>
      <c r="XA13" s="253"/>
      <c r="XB13" s="253"/>
      <c r="XC13" s="253"/>
      <c r="XD13" s="253"/>
      <c r="XE13" s="253"/>
      <c r="XF13" s="253"/>
      <c r="XG13" s="253"/>
      <c r="XH13" s="253"/>
      <c r="XI13" s="253"/>
      <c r="XJ13" s="253"/>
      <c r="XK13" s="253"/>
      <c r="XL13" s="253"/>
      <c r="XM13" s="253"/>
      <c r="XN13" s="253"/>
      <c r="XO13" s="253"/>
      <c r="XP13" s="253"/>
      <c r="XQ13" s="253"/>
      <c r="XR13" s="253"/>
      <c r="XS13" s="253"/>
      <c r="XT13" s="253"/>
      <c r="XU13" s="253"/>
      <c r="XV13" s="253"/>
      <c r="XW13" s="253"/>
      <c r="XX13" s="253"/>
      <c r="XY13" s="253"/>
      <c r="XZ13" s="253"/>
      <c r="YA13" s="253"/>
      <c r="YB13" s="253"/>
      <c r="YC13" s="253"/>
      <c r="YD13" s="253"/>
      <c r="YE13" s="253"/>
      <c r="YF13" s="253"/>
      <c r="YG13" s="253"/>
      <c r="YH13" s="253"/>
      <c r="YI13" s="253"/>
      <c r="YJ13" s="253"/>
      <c r="YK13" s="253"/>
      <c r="YL13" s="253"/>
      <c r="YM13" s="253"/>
      <c r="YN13" s="253"/>
      <c r="YO13" s="253"/>
      <c r="YP13" s="253"/>
      <c r="YQ13" s="253"/>
      <c r="YR13" s="253"/>
      <c r="YS13" s="253"/>
      <c r="YT13" s="253"/>
      <c r="YU13" s="253"/>
      <c r="YV13" s="253"/>
      <c r="YW13" s="253"/>
      <c r="YX13" s="253"/>
      <c r="YY13" s="253"/>
      <c r="YZ13" s="253"/>
      <c r="ZA13" s="253"/>
      <c r="ZB13" s="253"/>
      <c r="ZC13" s="253"/>
      <c r="ZD13" s="253"/>
      <c r="ZE13" s="253"/>
      <c r="ZF13" s="253"/>
      <c r="ZG13" s="253"/>
      <c r="ZH13" s="253"/>
      <c r="ZI13" s="253"/>
      <c r="ZJ13" s="253"/>
      <c r="ZK13" s="253"/>
      <c r="ZL13" s="253"/>
      <c r="ZM13" s="253"/>
      <c r="ZN13" s="253"/>
      <c r="ZO13" s="253"/>
      <c r="ZP13" s="253"/>
      <c r="ZQ13" s="253"/>
      <c r="ZR13" s="253"/>
      <c r="ZS13" s="253"/>
      <c r="ZT13" s="253"/>
      <c r="ZU13" s="253"/>
      <c r="ZV13" s="253"/>
      <c r="ZW13" s="253"/>
      <c r="ZX13" s="253"/>
      <c r="ZY13" s="253"/>
      <c r="ZZ13" s="253"/>
      <c r="AAA13" s="253"/>
      <c r="AAB13" s="253"/>
      <c r="AAC13" s="253"/>
      <c r="AAD13" s="253"/>
      <c r="AAE13" s="253"/>
      <c r="AAF13" s="253"/>
      <c r="AAG13" s="253"/>
      <c r="AAH13" s="253"/>
      <c r="AAI13" s="253"/>
      <c r="AAJ13" s="253"/>
      <c r="AAK13" s="253"/>
      <c r="AAL13" s="253"/>
      <c r="AAM13" s="253"/>
      <c r="AAN13" s="253"/>
      <c r="AAO13" s="253"/>
      <c r="AAP13" s="253"/>
      <c r="AAQ13" s="253"/>
      <c r="AAR13" s="253"/>
      <c r="AAS13" s="253"/>
      <c r="AAT13" s="253"/>
      <c r="AAU13" s="253"/>
      <c r="AAV13" s="253"/>
      <c r="AAW13" s="253"/>
      <c r="AAX13" s="253"/>
      <c r="AAY13" s="253"/>
      <c r="AAZ13" s="253"/>
      <c r="ABA13" s="253"/>
      <c r="ABB13" s="253"/>
      <c r="ABC13" s="253"/>
      <c r="ABD13" s="253"/>
      <c r="ABE13" s="253"/>
      <c r="ABF13" s="253"/>
      <c r="ABG13" s="253"/>
      <c r="ABH13" s="253"/>
      <c r="ABI13" s="253"/>
      <c r="ABJ13" s="253"/>
      <c r="ABK13" s="253"/>
      <c r="ABL13" s="253"/>
      <c r="ABM13" s="253"/>
      <c r="ABN13" s="253"/>
      <c r="ABO13" s="253"/>
      <c r="ABP13" s="253"/>
      <c r="ABQ13" s="253"/>
      <c r="ABR13" s="253"/>
      <c r="ABS13" s="253"/>
      <c r="ABT13" s="253"/>
      <c r="ABU13" s="253"/>
      <c r="ABV13" s="253"/>
      <c r="ABW13" s="253"/>
      <c r="ABX13" s="253"/>
      <c r="ABY13" s="253"/>
      <c r="ABZ13" s="253"/>
      <c r="ACA13" s="253"/>
      <c r="ACB13" s="253"/>
      <c r="ACC13" s="253"/>
      <c r="ACD13" s="253"/>
      <c r="ACE13" s="253"/>
      <c r="ACF13" s="253"/>
      <c r="ACG13" s="253"/>
      <c r="ACH13" s="253"/>
      <c r="ACI13" s="253"/>
      <c r="ACJ13" s="253"/>
      <c r="ACK13" s="253"/>
      <c r="ACL13" s="253"/>
      <c r="ACM13" s="253"/>
      <c r="ACN13" s="253"/>
      <c r="ACO13" s="253"/>
      <c r="ACP13" s="253"/>
      <c r="ACQ13" s="253"/>
      <c r="ACR13" s="253"/>
      <c r="ACS13" s="253"/>
      <c r="ACT13" s="253"/>
      <c r="ACU13" s="253"/>
      <c r="ACV13" s="253"/>
      <c r="ACW13" s="253"/>
      <c r="ACX13" s="253"/>
      <c r="ACY13" s="253"/>
      <c r="ACZ13" s="253"/>
      <c r="ADA13" s="253"/>
      <c r="ADB13" s="253"/>
      <c r="ADC13" s="253"/>
      <c r="ADD13" s="253"/>
      <c r="ADE13" s="253"/>
      <c r="ADF13" s="253"/>
      <c r="ADG13" s="253"/>
      <c r="ADH13" s="253"/>
      <c r="ADI13" s="253"/>
      <c r="ADJ13" s="253"/>
      <c r="ADK13" s="253"/>
      <c r="ADL13" s="253"/>
      <c r="ADM13" s="253"/>
      <c r="ADN13" s="253"/>
      <c r="ADO13" s="253"/>
      <c r="ADP13" s="253"/>
      <c r="ADQ13" s="253"/>
      <c r="ADR13" s="253"/>
      <c r="ADS13" s="253"/>
      <c r="ADT13" s="253"/>
      <c r="ADU13" s="253"/>
      <c r="ADV13" s="253"/>
      <c r="ADW13" s="253"/>
      <c r="ADX13" s="253"/>
      <c r="ADY13" s="253"/>
      <c r="ADZ13" s="253"/>
      <c r="AEA13" s="253"/>
      <c r="AEB13" s="253"/>
      <c r="AEC13" s="253"/>
      <c r="AED13" s="253"/>
      <c r="AEE13" s="253"/>
      <c r="AEF13" s="253"/>
      <c r="AEG13" s="253"/>
      <c r="AEH13" s="253"/>
      <c r="AEI13" s="253"/>
      <c r="AEJ13" s="253"/>
      <c r="AEK13" s="253"/>
      <c r="AEL13" s="253"/>
      <c r="AEM13" s="253"/>
      <c r="AEN13" s="253"/>
      <c r="AEO13" s="253"/>
      <c r="AEP13" s="253"/>
      <c r="AEQ13" s="253"/>
      <c r="AER13" s="253"/>
      <c r="AES13" s="253"/>
      <c r="AET13" s="253"/>
      <c r="AEU13" s="253"/>
      <c r="AEV13" s="253"/>
      <c r="AEW13" s="253"/>
      <c r="AEX13" s="253"/>
      <c r="AEY13" s="253"/>
      <c r="AEZ13" s="253"/>
      <c r="AFA13" s="253"/>
      <c r="AFB13" s="253"/>
      <c r="AFC13" s="253"/>
      <c r="AFD13" s="253"/>
      <c r="AFE13" s="253"/>
      <c r="AFF13" s="253"/>
      <c r="AFG13" s="253"/>
      <c r="AFH13" s="253"/>
      <c r="AFI13" s="253"/>
      <c r="AFJ13" s="253"/>
      <c r="AFK13" s="253"/>
      <c r="AFL13" s="253"/>
      <c r="AFM13" s="253"/>
      <c r="AFN13" s="253"/>
      <c r="AFO13" s="253"/>
      <c r="AFP13" s="253"/>
      <c r="AFQ13" s="253"/>
      <c r="AFR13" s="253"/>
      <c r="AFS13" s="253"/>
      <c r="AFT13" s="253"/>
      <c r="AFU13" s="253"/>
      <c r="AFV13" s="253"/>
      <c r="AFW13" s="253"/>
      <c r="AFX13" s="253"/>
      <c r="AFY13" s="253"/>
      <c r="AFZ13" s="253"/>
      <c r="AGA13" s="253"/>
      <c r="AGB13" s="253"/>
      <c r="AGC13" s="253"/>
      <c r="AGD13" s="253"/>
      <c r="AGE13" s="253"/>
      <c r="AGF13" s="253"/>
      <c r="AGG13" s="253"/>
      <c r="AGH13" s="253"/>
      <c r="AGI13" s="253"/>
      <c r="AGJ13" s="253"/>
      <c r="AGK13" s="253"/>
      <c r="AGL13" s="253"/>
      <c r="AGM13" s="253"/>
      <c r="AGN13" s="253"/>
      <c r="AGO13" s="253"/>
      <c r="AGP13" s="253"/>
      <c r="AGQ13" s="253"/>
      <c r="AGR13" s="253"/>
      <c r="AGS13" s="253"/>
      <c r="AGT13" s="253"/>
      <c r="AGU13" s="253"/>
      <c r="AGV13" s="253"/>
      <c r="AGW13" s="253"/>
      <c r="AGX13" s="253"/>
      <c r="AGY13" s="253"/>
      <c r="AGZ13" s="253"/>
      <c r="AHA13" s="253"/>
      <c r="AHB13" s="253"/>
      <c r="AHC13" s="253"/>
      <c r="AHD13" s="253"/>
      <c r="AHE13" s="253"/>
      <c r="AHF13" s="253"/>
      <c r="AHG13" s="253"/>
      <c r="AHH13" s="253"/>
      <c r="AHI13" s="253"/>
      <c r="AHJ13" s="253"/>
      <c r="AHK13" s="253"/>
      <c r="AHL13" s="253"/>
      <c r="AHM13" s="253"/>
      <c r="AHN13" s="253"/>
      <c r="AHO13" s="253"/>
      <c r="AHP13" s="253"/>
      <c r="AHQ13" s="253"/>
      <c r="AHR13" s="253"/>
      <c r="AHS13" s="253"/>
      <c r="AHT13" s="253"/>
      <c r="AHU13" s="253"/>
      <c r="AHV13" s="253"/>
      <c r="AHW13" s="253"/>
      <c r="AHX13" s="253"/>
      <c r="AHY13" s="253"/>
      <c r="AHZ13" s="253"/>
      <c r="AIA13" s="253"/>
      <c r="AIB13" s="253"/>
      <c r="AIC13" s="253"/>
      <c r="AID13" s="253"/>
      <c r="AIE13" s="253"/>
      <c r="AIF13" s="253"/>
      <c r="AIG13" s="253"/>
      <c r="AIH13" s="253"/>
      <c r="AII13" s="253"/>
      <c r="AIJ13" s="253"/>
      <c r="AIK13" s="253"/>
      <c r="AIL13" s="253"/>
      <c r="AIM13" s="253"/>
      <c r="AIN13" s="253"/>
      <c r="AIO13" s="253"/>
      <c r="AIP13" s="253"/>
      <c r="AIQ13" s="253"/>
      <c r="AIR13" s="253"/>
      <c r="AIS13" s="253"/>
      <c r="AIT13" s="253"/>
      <c r="AIU13" s="253"/>
      <c r="AIV13" s="253"/>
      <c r="AIW13" s="253"/>
      <c r="AIX13" s="253"/>
      <c r="AIY13" s="253"/>
      <c r="AIZ13" s="253"/>
      <c r="AJA13" s="253"/>
      <c r="AJB13" s="253"/>
      <c r="AJC13" s="253"/>
      <c r="AJD13" s="253"/>
      <c r="AJE13" s="253"/>
      <c r="AJF13" s="253"/>
      <c r="AJG13" s="253"/>
      <c r="AJH13" s="253"/>
      <c r="AJI13" s="253"/>
      <c r="AJJ13" s="253"/>
      <c r="AJK13" s="253"/>
      <c r="AJL13" s="253"/>
      <c r="AJM13" s="253"/>
      <c r="AJN13" s="253"/>
      <c r="AJO13" s="253"/>
      <c r="AJP13" s="253"/>
      <c r="AJQ13" s="253"/>
      <c r="AJR13" s="253"/>
      <c r="AJS13" s="253"/>
      <c r="AJT13" s="253"/>
      <c r="AJU13" s="253"/>
      <c r="AJV13" s="253"/>
      <c r="AJW13" s="253"/>
      <c r="AJX13" s="253"/>
      <c r="AJY13" s="253"/>
      <c r="AJZ13" s="253"/>
      <c r="AKA13" s="253"/>
      <c r="AKB13" s="253"/>
      <c r="AKC13" s="253"/>
      <c r="AKD13" s="253"/>
      <c r="AKE13" s="253"/>
      <c r="AKF13" s="253"/>
      <c r="AKG13" s="253"/>
      <c r="AKH13" s="253"/>
      <c r="AKI13" s="253"/>
      <c r="AKJ13" s="253"/>
      <c r="AKK13" s="253"/>
      <c r="AKL13" s="253"/>
      <c r="AKM13" s="253"/>
      <c r="AKN13" s="253"/>
      <c r="AKO13" s="253"/>
      <c r="AKP13" s="253"/>
      <c r="AKQ13" s="253"/>
      <c r="AKR13" s="253"/>
      <c r="AKS13" s="253"/>
      <c r="AKT13" s="253"/>
      <c r="AKU13" s="253"/>
      <c r="AKV13" s="253"/>
      <c r="AKW13" s="253"/>
      <c r="AKX13" s="253"/>
      <c r="AKY13" s="253"/>
      <c r="AKZ13" s="253"/>
      <c r="ALA13" s="253"/>
      <c r="ALB13" s="253"/>
      <c r="ALC13" s="253"/>
      <c r="ALD13" s="253"/>
      <c r="ALE13" s="253"/>
      <c r="ALF13" s="253"/>
      <c r="ALG13" s="253"/>
      <c r="ALH13" s="253"/>
      <c r="ALI13" s="253"/>
      <c r="ALJ13" s="253"/>
      <c r="ALK13" s="253"/>
      <c r="ALL13" s="253"/>
      <c r="ALM13" s="253"/>
      <c r="ALN13" s="253"/>
      <c r="ALO13" s="253"/>
      <c r="ALP13" s="253"/>
      <c r="ALQ13" s="253"/>
      <c r="ALR13" s="253"/>
      <c r="ALS13" s="253"/>
      <c r="ALT13" s="253"/>
      <c r="ALU13" s="253"/>
      <c r="ALV13" s="253"/>
      <c r="ALW13" s="253"/>
      <c r="ALX13" s="253"/>
      <c r="ALY13" s="253"/>
      <c r="ALZ13" s="253"/>
      <c r="AMA13" s="253"/>
      <c r="AMB13" s="253"/>
      <c r="AMC13" s="253"/>
      <c r="AMD13" s="253"/>
      <c r="AME13" s="253"/>
      <c r="AMF13" s="253"/>
      <c r="AMG13" s="253"/>
      <c r="AMH13" s="253"/>
      <c r="AMI13" s="253"/>
      <c r="AMJ13" s="253"/>
      <c r="AMK13" s="253"/>
      <c r="AML13" s="253"/>
      <c r="AMM13" s="253"/>
      <c r="AMN13" s="253"/>
      <c r="AMO13" s="253"/>
      <c r="AMP13" s="253"/>
      <c r="AMQ13" s="253"/>
      <c r="AMR13" s="253"/>
      <c r="AMS13" s="253"/>
      <c r="AMT13" s="253"/>
      <c r="AMU13" s="253"/>
      <c r="AMV13" s="253"/>
      <c r="AMW13" s="253"/>
      <c r="AMX13" s="253"/>
      <c r="AMY13" s="253"/>
      <c r="AMZ13" s="253"/>
      <c r="ANA13" s="253"/>
      <c r="ANB13" s="253"/>
      <c r="ANC13" s="253"/>
      <c r="AND13" s="253"/>
      <c r="ANE13" s="253"/>
      <c r="ANF13" s="253"/>
      <c r="ANG13" s="253"/>
      <c r="ANH13" s="253"/>
      <c r="ANI13" s="253"/>
      <c r="ANJ13" s="253"/>
      <c r="ANK13" s="253"/>
      <c r="ANL13" s="253"/>
      <c r="ANM13" s="253"/>
      <c r="ANN13" s="253"/>
      <c r="ANO13" s="253"/>
      <c r="ANP13" s="253"/>
      <c r="ANQ13" s="253"/>
      <c r="ANR13" s="253"/>
      <c r="ANS13" s="253"/>
      <c r="ANT13" s="253"/>
      <c r="ANU13" s="253"/>
      <c r="ANV13" s="253"/>
      <c r="ANW13" s="253"/>
      <c r="ANX13" s="253"/>
      <c r="ANY13" s="253"/>
      <c r="ANZ13" s="253"/>
      <c r="AOA13" s="253"/>
      <c r="AOB13" s="253"/>
      <c r="AOC13" s="253"/>
      <c r="AOD13" s="253"/>
      <c r="AOE13" s="253"/>
      <c r="AOF13" s="253"/>
      <c r="AOG13" s="253"/>
      <c r="AOH13" s="253"/>
      <c r="AOI13" s="253"/>
      <c r="AOJ13" s="253"/>
      <c r="AOK13" s="253"/>
      <c r="AOL13" s="253"/>
      <c r="AOM13" s="253"/>
      <c r="AON13" s="253"/>
      <c r="AOO13" s="253"/>
      <c r="AOP13" s="253"/>
      <c r="AOQ13" s="253"/>
      <c r="AOR13" s="253"/>
      <c r="AOS13" s="253"/>
      <c r="AOT13" s="253"/>
      <c r="AOU13" s="253"/>
      <c r="AOV13" s="253"/>
      <c r="AOW13" s="253"/>
      <c r="AOX13" s="253"/>
      <c r="AOY13" s="253"/>
      <c r="AOZ13" s="253"/>
      <c r="APA13" s="253"/>
      <c r="APB13" s="253"/>
      <c r="APC13" s="253"/>
      <c r="APD13" s="253"/>
      <c r="APE13" s="253"/>
      <c r="APF13" s="253"/>
      <c r="APG13" s="253"/>
      <c r="APH13" s="253"/>
      <c r="API13" s="253"/>
      <c r="APJ13" s="253"/>
      <c r="APK13" s="253"/>
      <c r="APL13" s="253"/>
      <c r="APM13" s="253"/>
      <c r="APN13" s="253"/>
      <c r="APO13" s="253"/>
      <c r="APP13" s="253"/>
      <c r="APQ13" s="253"/>
      <c r="APR13" s="253"/>
      <c r="APS13" s="253"/>
      <c r="APT13" s="253"/>
      <c r="APU13" s="253"/>
      <c r="APV13" s="253"/>
      <c r="APW13" s="253"/>
      <c r="APX13" s="253"/>
      <c r="APY13" s="253"/>
      <c r="APZ13" s="253"/>
      <c r="AQA13" s="253"/>
      <c r="AQB13" s="253"/>
      <c r="AQC13" s="253"/>
      <c r="AQD13" s="253"/>
      <c r="AQE13" s="253"/>
      <c r="AQF13" s="253"/>
      <c r="AQG13" s="253"/>
      <c r="AQH13" s="253"/>
      <c r="AQI13" s="253"/>
      <c r="AQJ13" s="253"/>
      <c r="AQK13" s="253"/>
      <c r="AQL13" s="253"/>
      <c r="AQM13" s="253"/>
      <c r="AQN13" s="253"/>
      <c r="AQO13" s="253"/>
      <c r="AQP13" s="253"/>
      <c r="AQQ13" s="253"/>
      <c r="AQR13" s="253"/>
      <c r="AQS13" s="253"/>
      <c r="AQT13" s="253"/>
      <c r="AQU13" s="253"/>
      <c r="AQV13" s="253"/>
      <c r="AQW13" s="253"/>
      <c r="AQX13" s="253"/>
      <c r="AQY13" s="253"/>
      <c r="AQZ13" s="253"/>
      <c r="ARA13" s="253"/>
      <c r="ARB13" s="253"/>
      <c r="ARC13" s="253"/>
      <c r="ARD13" s="253"/>
      <c r="ARE13" s="253"/>
      <c r="ARF13" s="253"/>
      <c r="ARG13" s="253"/>
      <c r="ARH13" s="253"/>
      <c r="ARI13" s="253"/>
      <c r="ARJ13" s="253"/>
      <c r="ARK13" s="253"/>
      <c r="ARL13" s="253"/>
      <c r="ARM13" s="253"/>
      <c r="ARN13" s="253"/>
      <c r="ARO13" s="253"/>
      <c r="ARP13" s="253"/>
      <c r="ARQ13" s="253"/>
      <c r="ARR13" s="253"/>
      <c r="ARS13" s="253"/>
      <c r="ART13" s="253"/>
      <c r="ARU13" s="253"/>
      <c r="ARV13" s="253"/>
      <c r="ARW13" s="253"/>
      <c r="ARX13" s="253"/>
      <c r="ARY13" s="256"/>
      <c r="ARZ13" s="253"/>
      <c r="ASA13" s="253"/>
      <c r="ASB13" s="253"/>
      <c r="ASC13" s="253"/>
      <c r="ASD13" s="254"/>
      <c r="ASE13" s="257"/>
      <c r="ASG13" s="6"/>
      <c r="ASH13" s="6"/>
      <c r="ASI13" s="6"/>
      <c r="ASJ13" s="6"/>
      <c r="ASL13" s="6"/>
      <c r="ASM13" s="6"/>
      <c r="ASN13" s="6"/>
      <c r="ASP13" s="6"/>
    </row>
    <row r="14" spans="1:1186" s="2" customFormat="1" ht="15.75" customHeight="1" thickBot="1" x14ac:dyDescent="0.25">
      <c r="A14" s="368"/>
      <c r="B14" s="369"/>
      <c r="C14" s="369"/>
      <c r="D14" s="369"/>
      <c r="E14" s="369"/>
      <c r="F14" s="370"/>
      <c r="G14" s="242"/>
      <c r="H14" s="243"/>
      <c r="J14" s="253"/>
      <c r="K14" s="254"/>
      <c r="L14" s="254"/>
      <c r="M14" s="255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  <c r="AU14" s="253"/>
      <c r="AV14" s="253"/>
      <c r="AW14" s="253"/>
      <c r="AX14" s="253"/>
      <c r="AY14" s="253"/>
      <c r="AZ14" s="253"/>
      <c r="BA14" s="253"/>
      <c r="BB14" s="253"/>
      <c r="BC14" s="253"/>
      <c r="BD14" s="253"/>
      <c r="BE14" s="253"/>
      <c r="BF14" s="253"/>
      <c r="BG14" s="253"/>
      <c r="BH14" s="253"/>
      <c r="BI14" s="253"/>
      <c r="BJ14" s="253"/>
      <c r="BK14" s="253"/>
      <c r="BL14" s="253"/>
      <c r="BM14" s="253"/>
      <c r="BN14" s="253"/>
      <c r="BO14" s="253"/>
      <c r="BP14" s="253"/>
      <c r="BQ14" s="253"/>
      <c r="BR14" s="253"/>
      <c r="BS14" s="253"/>
      <c r="BT14" s="253"/>
      <c r="BU14" s="253"/>
      <c r="BV14" s="253"/>
      <c r="BW14" s="253"/>
      <c r="BX14" s="253"/>
      <c r="BY14" s="253"/>
      <c r="BZ14" s="253"/>
      <c r="CA14" s="253"/>
      <c r="CB14" s="253"/>
      <c r="CC14" s="253"/>
      <c r="CD14" s="253"/>
      <c r="CE14" s="253"/>
      <c r="CF14" s="253"/>
      <c r="CG14" s="253"/>
      <c r="CH14" s="253"/>
      <c r="CI14" s="253"/>
      <c r="CJ14" s="253"/>
      <c r="CK14" s="253"/>
      <c r="CL14" s="253"/>
      <c r="CM14" s="253"/>
      <c r="CN14" s="253"/>
      <c r="CO14" s="253"/>
      <c r="CP14" s="253"/>
      <c r="CQ14" s="253"/>
      <c r="CR14" s="253"/>
      <c r="CS14" s="253"/>
      <c r="CT14" s="253"/>
      <c r="CU14" s="253"/>
      <c r="CV14" s="253"/>
      <c r="CW14" s="253"/>
      <c r="CX14" s="253"/>
      <c r="CY14" s="253"/>
      <c r="CZ14" s="253"/>
      <c r="DA14" s="253"/>
      <c r="DB14" s="253"/>
      <c r="DC14" s="253"/>
      <c r="DD14" s="253"/>
      <c r="DE14" s="253"/>
      <c r="DF14" s="253"/>
      <c r="DG14" s="253"/>
      <c r="DH14" s="253"/>
      <c r="DI14" s="253"/>
      <c r="DJ14" s="253"/>
      <c r="DK14" s="253"/>
      <c r="DL14" s="253"/>
      <c r="DM14" s="253"/>
      <c r="DN14" s="253"/>
      <c r="DO14" s="253"/>
      <c r="DP14" s="253"/>
      <c r="DQ14" s="253"/>
      <c r="DR14" s="253"/>
      <c r="DS14" s="253"/>
      <c r="DT14" s="253"/>
      <c r="DU14" s="253"/>
      <c r="DV14" s="253"/>
      <c r="DW14" s="253"/>
      <c r="DX14" s="253"/>
      <c r="DY14" s="253"/>
      <c r="DZ14" s="253"/>
      <c r="EA14" s="253"/>
      <c r="EB14" s="253"/>
      <c r="EC14" s="253"/>
      <c r="ED14" s="253"/>
      <c r="EE14" s="253"/>
      <c r="EF14" s="253"/>
      <c r="EG14" s="253"/>
      <c r="EH14" s="253"/>
      <c r="EI14" s="253"/>
      <c r="EJ14" s="253"/>
      <c r="EK14" s="253"/>
      <c r="EL14" s="253"/>
      <c r="EM14" s="253"/>
      <c r="EN14" s="253"/>
      <c r="EO14" s="253"/>
      <c r="EP14" s="253"/>
      <c r="EQ14" s="253"/>
      <c r="ER14" s="253"/>
      <c r="ES14" s="253"/>
      <c r="ET14" s="253"/>
      <c r="EU14" s="253"/>
      <c r="EV14" s="253"/>
      <c r="EW14" s="253"/>
      <c r="EX14" s="253"/>
      <c r="EY14" s="253"/>
      <c r="EZ14" s="253"/>
      <c r="FA14" s="253"/>
      <c r="FB14" s="253"/>
      <c r="FC14" s="253"/>
      <c r="FD14" s="253"/>
      <c r="FE14" s="253"/>
      <c r="FF14" s="253"/>
      <c r="FG14" s="253"/>
      <c r="FH14" s="253"/>
      <c r="FI14" s="253"/>
      <c r="FJ14" s="253"/>
      <c r="FK14" s="253"/>
      <c r="FL14" s="253"/>
      <c r="FM14" s="253"/>
      <c r="FN14" s="253"/>
      <c r="FO14" s="253"/>
      <c r="FP14" s="253"/>
      <c r="FQ14" s="253"/>
      <c r="FR14" s="253"/>
      <c r="FS14" s="253"/>
      <c r="FT14" s="253"/>
      <c r="FU14" s="253"/>
      <c r="FV14" s="253"/>
      <c r="FW14" s="253"/>
      <c r="FX14" s="253"/>
      <c r="FY14" s="253"/>
      <c r="FZ14" s="253"/>
      <c r="GA14" s="253"/>
      <c r="GB14" s="253"/>
      <c r="GC14" s="253"/>
      <c r="GD14" s="253"/>
      <c r="GE14" s="253"/>
      <c r="GF14" s="253"/>
      <c r="GG14" s="253"/>
      <c r="GH14" s="253"/>
      <c r="GI14" s="253"/>
      <c r="GJ14" s="253"/>
      <c r="GK14" s="253"/>
      <c r="GL14" s="253"/>
      <c r="GM14" s="253"/>
      <c r="GN14" s="253"/>
      <c r="GO14" s="253"/>
      <c r="GP14" s="253"/>
      <c r="GQ14" s="253"/>
      <c r="GR14" s="253"/>
      <c r="GS14" s="253"/>
      <c r="GT14" s="253"/>
      <c r="GU14" s="253"/>
      <c r="GV14" s="253"/>
      <c r="GW14" s="253"/>
      <c r="GX14" s="253"/>
      <c r="GY14" s="253"/>
      <c r="GZ14" s="253"/>
      <c r="HA14" s="253"/>
      <c r="HB14" s="253"/>
      <c r="HC14" s="253"/>
      <c r="HD14" s="253"/>
      <c r="HE14" s="253"/>
      <c r="HF14" s="253"/>
      <c r="HG14" s="253"/>
      <c r="HH14" s="253"/>
      <c r="HI14" s="253"/>
      <c r="HJ14" s="253"/>
      <c r="HK14" s="253"/>
      <c r="HL14" s="253"/>
      <c r="HM14" s="253"/>
      <c r="HN14" s="253"/>
      <c r="HO14" s="253"/>
      <c r="HP14" s="253"/>
      <c r="HQ14" s="253"/>
      <c r="HR14" s="253"/>
      <c r="HS14" s="253"/>
      <c r="HT14" s="253"/>
      <c r="HU14" s="253"/>
      <c r="HV14" s="253"/>
      <c r="HW14" s="253"/>
      <c r="HX14" s="253"/>
      <c r="HY14" s="253"/>
      <c r="HZ14" s="253"/>
      <c r="IA14" s="253"/>
      <c r="IB14" s="253"/>
      <c r="IC14" s="253"/>
      <c r="ID14" s="253"/>
      <c r="IE14" s="253"/>
      <c r="IF14" s="253"/>
      <c r="IG14" s="253"/>
      <c r="IH14" s="253"/>
      <c r="II14" s="253"/>
      <c r="IJ14" s="253"/>
      <c r="IK14" s="253"/>
      <c r="IL14" s="253"/>
      <c r="IM14" s="253"/>
      <c r="IN14" s="253"/>
      <c r="IO14" s="253"/>
      <c r="IP14" s="253"/>
      <c r="IQ14" s="253"/>
      <c r="IR14" s="253"/>
      <c r="IS14" s="253"/>
      <c r="IT14" s="253"/>
      <c r="IU14" s="253"/>
      <c r="IV14" s="253"/>
      <c r="IW14" s="253"/>
      <c r="IX14" s="253"/>
      <c r="IY14" s="253"/>
      <c r="IZ14" s="253"/>
      <c r="JA14" s="253"/>
      <c r="JB14" s="253"/>
      <c r="JC14" s="253"/>
      <c r="JD14" s="253"/>
      <c r="JE14" s="253"/>
      <c r="JF14" s="253"/>
      <c r="JG14" s="253"/>
      <c r="JH14" s="253"/>
      <c r="JI14" s="253"/>
      <c r="JJ14" s="253"/>
      <c r="JK14" s="253"/>
      <c r="JL14" s="253"/>
      <c r="JM14" s="253"/>
      <c r="JN14" s="253"/>
      <c r="JO14" s="253"/>
      <c r="JP14" s="253"/>
      <c r="JQ14" s="253"/>
      <c r="JR14" s="253"/>
      <c r="JS14" s="253"/>
      <c r="JT14" s="253"/>
      <c r="JU14" s="253"/>
      <c r="JV14" s="253"/>
      <c r="JW14" s="253"/>
      <c r="JX14" s="253"/>
      <c r="JY14" s="253"/>
      <c r="JZ14" s="253"/>
      <c r="KA14" s="253"/>
      <c r="KB14" s="253"/>
      <c r="KC14" s="253"/>
      <c r="KD14" s="253"/>
      <c r="KE14" s="253"/>
      <c r="KF14" s="253"/>
      <c r="KG14" s="253"/>
      <c r="KH14" s="253"/>
      <c r="KI14" s="253"/>
      <c r="KJ14" s="253"/>
      <c r="KK14" s="253"/>
      <c r="KL14" s="253"/>
      <c r="KM14" s="253"/>
      <c r="KN14" s="253"/>
      <c r="KO14" s="253"/>
      <c r="KP14" s="253"/>
      <c r="KQ14" s="253"/>
      <c r="KR14" s="253"/>
      <c r="KS14" s="253"/>
      <c r="KT14" s="253"/>
      <c r="KU14" s="253"/>
      <c r="KV14" s="253"/>
      <c r="KW14" s="253"/>
      <c r="KX14" s="253"/>
      <c r="KY14" s="253"/>
      <c r="KZ14" s="253"/>
      <c r="LA14" s="253"/>
      <c r="LB14" s="253"/>
      <c r="LC14" s="253"/>
      <c r="LD14" s="253"/>
      <c r="LE14" s="253"/>
      <c r="LF14" s="253"/>
      <c r="LG14" s="253"/>
      <c r="LH14" s="253"/>
      <c r="LI14" s="253"/>
      <c r="LJ14" s="253"/>
      <c r="LK14" s="253"/>
      <c r="LL14" s="253"/>
      <c r="LM14" s="253"/>
      <c r="LN14" s="253"/>
      <c r="LO14" s="253"/>
      <c r="LP14" s="253"/>
      <c r="LQ14" s="253"/>
      <c r="LR14" s="253"/>
      <c r="LS14" s="253"/>
      <c r="LT14" s="253"/>
      <c r="LU14" s="253"/>
      <c r="LV14" s="253"/>
      <c r="LW14" s="253"/>
      <c r="LX14" s="253"/>
      <c r="LY14" s="253"/>
      <c r="LZ14" s="253"/>
      <c r="MA14" s="253"/>
      <c r="MB14" s="253"/>
      <c r="MC14" s="253"/>
      <c r="MD14" s="253"/>
      <c r="ME14" s="253"/>
      <c r="MF14" s="253"/>
      <c r="MG14" s="253"/>
      <c r="MH14" s="253"/>
      <c r="MI14" s="253"/>
      <c r="MJ14" s="253"/>
      <c r="MK14" s="253"/>
      <c r="ML14" s="253"/>
      <c r="MM14" s="253"/>
      <c r="MN14" s="253"/>
      <c r="MO14" s="253"/>
      <c r="MP14" s="253"/>
      <c r="MQ14" s="253"/>
      <c r="MR14" s="253"/>
      <c r="MS14" s="253"/>
      <c r="MT14" s="253"/>
      <c r="MU14" s="253"/>
      <c r="MV14" s="253"/>
      <c r="MW14" s="253"/>
      <c r="MX14" s="253"/>
      <c r="MY14" s="253"/>
      <c r="MZ14" s="253"/>
      <c r="NA14" s="253"/>
      <c r="NB14" s="253"/>
      <c r="NC14" s="253"/>
      <c r="ND14" s="253"/>
      <c r="NE14" s="253"/>
      <c r="NF14" s="253"/>
      <c r="NG14" s="253"/>
      <c r="NH14" s="253"/>
      <c r="NI14" s="253"/>
      <c r="NJ14" s="253"/>
      <c r="NK14" s="253"/>
      <c r="NL14" s="253"/>
      <c r="NM14" s="253"/>
      <c r="NN14" s="253"/>
      <c r="NO14" s="253"/>
      <c r="NP14" s="253"/>
      <c r="NQ14" s="253"/>
      <c r="NR14" s="253"/>
      <c r="NS14" s="253"/>
      <c r="NT14" s="253"/>
      <c r="NU14" s="253"/>
      <c r="NV14" s="253"/>
      <c r="NW14" s="253"/>
      <c r="NX14" s="253"/>
      <c r="NY14" s="253"/>
      <c r="NZ14" s="253"/>
      <c r="OA14" s="253"/>
      <c r="OB14" s="253"/>
      <c r="OC14" s="253"/>
      <c r="OD14" s="253"/>
      <c r="OE14" s="253"/>
      <c r="OF14" s="253"/>
      <c r="OG14" s="253"/>
      <c r="OH14" s="253"/>
      <c r="OI14" s="253"/>
      <c r="OJ14" s="253"/>
      <c r="OK14" s="253"/>
      <c r="OL14" s="253"/>
      <c r="OM14" s="253"/>
      <c r="ON14" s="253"/>
      <c r="OO14" s="253"/>
      <c r="OP14" s="253"/>
      <c r="OQ14" s="253"/>
      <c r="OR14" s="253"/>
      <c r="OS14" s="253"/>
      <c r="OT14" s="253"/>
      <c r="OU14" s="253"/>
      <c r="OV14" s="253"/>
      <c r="OW14" s="253"/>
      <c r="OX14" s="253"/>
      <c r="OY14" s="253"/>
      <c r="OZ14" s="253"/>
      <c r="PA14" s="253"/>
      <c r="PB14" s="253"/>
      <c r="PC14" s="253"/>
      <c r="PD14" s="253"/>
      <c r="PE14" s="253"/>
      <c r="PF14" s="253"/>
      <c r="PG14" s="253"/>
      <c r="PH14" s="253"/>
      <c r="PI14" s="253"/>
      <c r="PJ14" s="253"/>
      <c r="PK14" s="253"/>
      <c r="PL14" s="253"/>
      <c r="PM14" s="253"/>
      <c r="PN14" s="253"/>
      <c r="PO14" s="253"/>
      <c r="PP14" s="253"/>
      <c r="PQ14" s="253"/>
      <c r="PR14" s="253"/>
      <c r="PS14" s="253"/>
      <c r="PT14" s="253"/>
      <c r="PU14" s="253"/>
      <c r="PV14" s="253"/>
      <c r="PW14" s="253"/>
      <c r="PX14" s="253"/>
      <c r="PY14" s="253"/>
      <c r="PZ14" s="253"/>
      <c r="QA14" s="253"/>
      <c r="QB14" s="253"/>
      <c r="QC14" s="253"/>
      <c r="QD14" s="253"/>
      <c r="QE14" s="253"/>
      <c r="QF14" s="253"/>
      <c r="QG14" s="253"/>
      <c r="QH14" s="253"/>
      <c r="QI14" s="253"/>
      <c r="QJ14" s="253"/>
      <c r="QK14" s="253"/>
      <c r="QL14" s="253"/>
      <c r="QM14" s="253"/>
      <c r="QN14" s="253"/>
      <c r="QO14" s="253"/>
      <c r="QP14" s="253"/>
      <c r="QQ14" s="253"/>
      <c r="QR14" s="253"/>
      <c r="QS14" s="253"/>
      <c r="QT14" s="253"/>
      <c r="QU14" s="253"/>
      <c r="QV14" s="253"/>
      <c r="QW14" s="253"/>
      <c r="QX14" s="253"/>
      <c r="QY14" s="253"/>
      <c r="QZ14" s="253"/>
      <c r="RA14" s="253"/>
      <c r="RB14" s="253"/>
      <c r="RC14" s="253"/>
      <c r="RD14" s="253"/>
      <c r="RE14" s="253"/>
      <c r="RF14" s="253"/>
      <c r="RG14" s="253"/>
      <c r="RH14" s="253"/>
      <c r="RI14" s="253"/>
      <c r="RJ14" s="253"/>
      <c r="RK14" s="253"/>
      <c r="RL14" s="253"/>
      <c r="RM14" s="253"/>
      <c r="RN14" s="253"/>
      <c r="RO14" s="253"/>
      <c r="RP14" s="253"/>
      <c r="RQ14" s="253"/>
      <c r="RR14" s="253"/>
      <c r="RS14" s="253"/>
      <c r="RT14" s="253"/>
      <c r="RU14" s="253"/>
      <c r="RV14" s="253"/>
      <c r="RW14" s="253"/>
      <c r="RX14" s="253"/>
      <c r="RY14" s="253"/>
      <c r="RZ14" s="253"/>
      <c r="SA14" s="253"/>
      <c r="SB14" s="253"/>
      <c r="SC14" s="253"/>
      <c r="SD14" s="253"/>
      <c r="SE14" s="253"/>
      <c r="SF14" s="253"/>
      <c r="SG14" s="253"/>
      <c r="SH14" s="253"/>
      <c r="SI14" s="253"/>
      <c r="SJ14" s="253"/>
      <c r="SK14" s="253"/>
      <c r="SL14" s="253"/>
      <c r="SM14" s="253"/>
      <c r="SN14" s="253"/>
      <c r="SO14" s="253"/>
      <c r="SP14" s="253"/>
      <c r="SQ14" s="253"/>
      <c r="SR14" s="253"/>
      <c r="SS14" s="253"/>
      <c r="ST14" s="253"/>
      <c r="SU14" s="253"/>
      <c r="SV14" s="253"/>
      <c r="SW14" s="253"/>
      <c r="SX14" s="253"/>
      <c r="SY14" s="253"/>
      <c r="SZ14" s="253"/>
      <c r="TA14" s="253"/>
      <c r="TB14" s="253"/>
      <c r="TC14" s="253"/>
      <c r="TD14" s="253"/>
      <c r="TE14" s="253"/>
      <c r="TF14" s="253"/>
      <c r="TG14" s="253"/>
      <c r="TH14" s="253"/>
      <c r="TI14" s="253"/>
      <c r="TJ14" s="253"/>
      <c r="TK14" s="253"/>
      <c r="TL14" s="253"/>
      <c r="TM14" s="253"/>
      <c r="TN14" s="253"/>
      <c r="TO14" s="253"/>
      <c r="TP14" s="253"/>
      <c r="TQ14" s="253"/>
      <c r="TR14" s="253"/>
      <c r="TS14" s="253"/>
      <c r="TT14" s="253"/>
      <c r="TU14" s="253"/>
      <c r="TV14" s="253"/>
      <c r="TW14" s="253"/>
      <c r="TX14" s="253"/>
      <c r="TY14" s="253"/>
      <c r="TZ14" s="253"/>
      <c r="UA14" s="253"/>
      <c r="UB14" s="253"/>
      <c r="UC14" s="253"/>
      <c r="UD14" s="253"/>
      <c r="UE14" s="253"/>
      <c r="UF14" s="253"/>
      <c r="UG14" s="253"/>
      <c r="UH14" s="253"/>
      <c r="UI14" s="253"/>
      <c r="UJ14" s="253"/>
      <c r="UK14" s="253"/>
      <c r="UL14" s="253"/>
      <c r="UM14" s="253"/>
      <c r="UN14" s="253"/>
      <c r="UO14" s="253"/>
      <c r="UP14" s="253"/>
      <c r="UQ14" s="253"/>
      <c r="UR14" s="253"/>
      <c r="US14" s="253"/>
      <c r="UT14" s="253"/>
      <c r="UU14" s="253"/>
      <c r="UV14" s="253"/>
      <c r="UW14" s="253"/>
      <c r="UX14" s="253"/>
      <c r="UY14" s="253"/>
      <c r="UZ14" s="253"/>
      <c r="VA14" s="253"/>
      <c r="VB14" s="253"/>
      <c r="VC14" s="253"/>
      <c r="VD14" s="253"/>
      <c r="VE14" s="253"/>
      <c r="VF14" s="253"/>
      <c r="VG14" s="253"/>
      <c r="VH14" s="253"/>
      <c r="VI14" s="253"/>
      <c r="VJ14" s="253"/>
      <c r="VK14" s="253"/>
      <c r="VL14" s="253"/>
      <c r="VM14" s="253"/>
      <c r="VN14" s="253"/>
      <c r="VO14" s="253"/>
      <c r="VP14" s="253"/>
      <c r="VQ14" s="253"/>
      <c r="VR14" s="253"/>
      <c r="VS14" s="253"/>
      <c r="VT14" s="253"/>
      <c r="VU14" s="253"/>
      <c r="VV14" s="253"/>
      <c r="VW14" s="253"/>
      <c r="VX14" s="253"/>
      <c r="VY14" s="253"/>
      <c r="VZ14" s="253"/>
      <c r="WA14" s="253"/>
      <c r="WB14" s="253"/>
      <c r="WC14" s="253"/>
      <c r="WD14" s="253"/>
      <c r="WE14" s="253"/>
      <c r="WF14" s="253"/>
      <c r="WG14" s="253"/>
      <c r="WH14" s="253"/>
      <c r="WI14" s="253"/>
      <c r="WJ14" s="253"/>
      <c r="WK14" s="253"/>
      <c r="WL14" s="253"/>
      <c r="WM14" s="253"/>
      <c r="WN14" s="253"/>
      <c r="WO14" s="253"/>
      <c r="WP14" s="253"/>
      <c r="WQ14" s="253"/>
      <c r="WR14" s="253"/>
      <c r="WS14" s="253"/>
      <c r="WT14" s="253"/>
      <c r="WU14" s="253"/>
      <c r="WV14" s="253"/>
      <c r="WW14" s="253"/>
      <c r="WX14" s="253"/>
      <c r="WY14" s="253"/>
      <c r="WZ14" s="253"/>
      <c r="XA14" s="253"/>
      <c r="XB14" s="253"/>
      <c r="XC14" s="253"/>
      <c r="XD14" s="253"/>
      <c r="XE14" s="253"/>
      <c r="XF14" s="253"/>
      <c r="XG14" s="253"/>
      <c r="XH14" s="253"/>
      <c r="XI14" s="253"/>
      <c r="XJ14" s="253"/>
      <c r="XK14" s="253"/>
      <c r="XL14" s="253"/>
      <c r="XM14" s="253"/>
      <c r="XN14" s="253"/>
      <c r="XO14" s="253"/>
      <c r="XP14" s="253"/>
      <c r="XQ14" s="253"/>
      <c r="XR14" s="253"/>
      <c r="XS14" s="253"/>
      <c r="XT14" s="253"/>
      <c r="XU14" s="253"/>
      <c r="XV14" s="253"/>
      <c r="XW14" s="253"/>
      <c r="XX14" s="253"/>
      <c r="XY14" s="253"/>
      <c r="XZ14" s="253"/>
      <c r="YA14" s="253"/>
      <c r="YB14" s="253"/>
      <c r="YC14" s="253"/>
      <c r="YD14" s="253"/>
      <c r="YE14" s="253"/>
      <c r="YF14" s="253"/>
      <c r="YG14" s="253"/>
      <c r="YH14" s="253"/>
      <c r="YI14" s="253"/>
      <c r="YJ14" s="253"/>
      <c r="YK14" s="253"/>
      <c r="YL14" s="253"/>
      <c r="YM14" s="253"/>
      <c r="YN14" s="253"/>
      <c r="YO14" s="253"/>
      <c r="YP14" s="253"/>
      <c r="YQ14" s="253"/>
      <c r="YR14" s="253"/>
      <c r="YS14" s="253"/>
      <c r="YT14" s="253"/>
      <c r="YU14" s="253"/>
      <c r="YV14" s="253"/>
      <c r="YW14" s="253"/>
      <c r="YX14" s="253"/>
      <c r="YY14" s="253"/>
      <c r="YZ14" s="253"/>
      <c r="ZA14" s="253"/>
      <c r="ZB14" s="253"/>
      <c r="ZC14" s="253"/>
      <c r="ZD14" s="253"/>
      <c r="ZE14" s="253"/>
      <c r="ZF14" s="253"/>
      <c r="ZG14" s="253"/>
      <c r="ZH14" s="253"/>
      <c r="ZI14" s="253"/>
      <c r="ZJ14" s="253"/>
      <c r="ZK14" s="253"/>
      <c r="ZL14" s="253"/>
      <c r="ZM14" s="253"/>
      <c r="ZN14" s="253"/>
      <c r="ZO14" s="253"/>
      <c r="ZP14" s="253"/>
      <c r="ZQ14" s="253"/>
      <c r="ZR14" s="253"/>
      <c r="ZS14" s="253"/>
      <c r="ZT14" s="253"/>
      <c r="ZU14" s="253"/>
      <c r="ZV14" s="253"/>
      <c r="ZW14" s="253"/>
      <c r="ZX14" s="253"/>
      <c r="ZY14" s="253"/>
      <c r="ZZ14" s="253"/>
      <c r="AAA14" s="253"/>
      <c r="AAB14" s="253"/>
      <c r="AAC14" s="253"/>
      <c r="AAD14" s="253"/>
      <c r="AAE14" s="253"/>
      <c r="AAF14" s="253"/>
      <c r="AAG14" s="253"/>
      <c r="AAH14" s="253"/>
      <c r="AAI14" s="253"/>
      <c r="AAJ14" s="253"/>
      <c r="AAK14" s="253"/>
      <c r="AAL14" s="253"/>
      <c r="AAM14" s="253"/>
      <c r="AAN14" s="253"/>
      <c r="AAO14" s="253"/>
      <c r="AAP14" s="253"/>
      <c r="AAQ14" s="253"/>
      <c r="AAR14" s="253"/>
      <c r="AAS14" s="253"/>
      <c r="AAT14" s="253"/>
      <c r="AAU14" s="253"/>
      <c r="AAV14" s="253"/>
      <c r="AAW14" s="253"/>
      <c r="AAX14" s="253"/>
      <c r="AAY14" s="253"/>
      <c r="AAZ14" s="253"/>
      <c r="ABA14" s="253"/>
      <c r="ABB14" s="253"/>
      <c r="ABC14" s="253"/>
      <c r="ABD14" s="253"/>
      <c r="ABE14" s="253"/>
      <c r="ABF14" s="253"/>
      <c r="ABG14" s="253"/>
      <c r="ABH14" s="253"/>
      <c r="ABI14" s="253"/>
      <c r="ABJ14" s="253"/>
      <c r="ABK14" s="253"/>
      <c r="ABL14" s="253"/>
      <c r="ABM14" s="253"/>
      <c r="ABN14" s="253"/>
      <c r="ABO14" s="253"/>
      <c r="ABP14" s="253"/>
      <c r="ABQ14" s="253"/>
      <c r="ABR14" s="253"/>
      <c r="ABS14" s="253"/>
      <c r="ABT14" s="253"/>
      <c r="ABU14" s="253"/>
      <c r="ABV14" s="253"/>
      <c r="ABW14" s="253"/>
      <c r="ABX14" s="253"/>
      <c r="ABY14" s="253"/>
      <c r="ABZ14" s="253"/>
      <c r="ACA14" s="253"/>
      <c r="ACB14" s="253"/>
      <c r="ACC14" s="253"/>
      <c r="ACD14" s="253"/>
      <c r="ACE14" s="253"/>
      <c r="ACF14" s="253"/>
      <c r="ACG14" s="253"/>
      <c r="ACH14" s="253"/>
      <c r="ACI14" s="253"/>
      <c r="ACJ14" s="253"/>
      <c r="ACK14" s="253"/>
      <c r="ACL14" s="253"/>
      <c r="ACM14" s="253"/>
      <c r="ACN14" s="253"/>
      <c r="ACO14" s="253"/>
      <c r="ACP14" s="253"/>
      <c r="ACQ14" s="253"/>
      <c r="ACR14" s="253"/>
      <c r="ACS14" s="253"/>
      <c r="ACT14" s="253"/>
      <c r="ACU14" s="253"/>
      <c r="ACV14" s="253"/>
      <c r="ACW14" s="253"/>
      <c r="ACX14" s="253"/>
      <c r="ACY14" s="253"/>
      <c r="ACZ14" s="253"/>
      <c r="ADA14" s="253"/>
      <c r="ADB14" s="253"/>
      <c r="ADC14" s="253"/>
      <c r="ADD14" s="253"/>
      <c r="ADE14" s="253"/>
      <c r="ADF14" s="253"/>
      <c r="ADG14" s="253"/>
      <c r="ADH14" s="253"/>
      <c r="ADI14" s="253"/>
      <c r="ADJ14" s="253"/>
      <c r="ADK14" s="253"/>
      <c r="ADL14" s="253"/>
      <c r="ADM14" s="253"/>
      <c r="ADN14" s="253"/>
      <c r="ADO14" s="253"/>
      <c r="ADP14" s="253"/>
      <c r="ADQ14" s="253"/>
      <c r="ADR14" s="253"/>
      <c r="ADS14" s="253"/>
      <c r="ADT14" s="253"/>
      <c r="ADU14" s="253"/>
      <c r="ADV14" s="253"/>
      <c r="ADW14" s="253"/>
      <c r="ADX14" s="253"/>
      <c r="ADY14" s="253"/>
      <c r="ADZ14" s="253"/>
      <c r="AEA14" s="253"/>
      <c r="AEB14" s="253"/>
      <c r="AEC14" s="253"/>
      <c r="AED14" s="253"/>
      <c r="AEE14" s="253"/>
      <c r="AEF14" s="253"/>
      <c r="AEG14" s="253"/>
      <c r="AEH14" s="253"/>
      <c r="AEI14" s="253"/>
      <c r="AEJ14" s="253"/>
      <c r="AEK14" s="253"/>
      <c r="AEL14" s="253"/>
      <c r="AEM14" s="253"/>
      <c r="AEN14" s="253"/>
      <c r="AEO14" s="253"/>
      <c r="AEP14" s="253"/>
      <c r="AEQ14" s="253"/>
      <c r="AER14" s="253"/>
      <c r="AES14" s="253"/>
      <c r="AET14" s="253"/>
      <c r="AEU14" s="253"/>
      <c r="AEV14" s="253"/>
      <c r="AEW14" s="253"/>
      <c r="AEX14" s="253"/>
      <c r="AEY14" s="253"/>
      <c r="AEZ14" s="253"/>
      <c r="AFA14" s="253"/>
      <c r="AFB14" s="253"/>
      <c r="AFC14" s="253"/>
      <c r="AFD14" s="253"/>
      <c r="AFE14" s="253"/>
      <c r="AFF14" s="253"/>
      <c r="AFG14" s="253"/>
      <c r="AFH14" s="253"/>
      <c r="AFI14" s="253"/>
      <c r="AFJ14" s="253"/>
      <c r="AFK14" s="253"/>
      <c r="AFL14" s="253"/>
      <c r="AFM14" s="253"/>
      <c r="AFN14" s="253"/>
      <c r="AFO14" s="253"/>
      <c r="AFP14" s="253"/>
      <c r="AFQ14" s="253"/>
      <c r="AFR14" s="253"/>
      <c r="AFS14" s="253"/>
      <c r="AFT14" s="253"/>
      <c r="AFU14" s="253"/>
      <c r="AFV14" s="253"/>
      <c r="AFW14" s="253"/>
      <c r="AFX14" s="253"/>
      <c r="AFY14" s="253"/>
      <c r="AFZ14" s="253"/>
      <c r="AGA14" s="253"/>
      <c r="AGB14" s="253"/>
      <c r="AGC14" s="253"/>
      <c r="AGD14" s="253"/>
      <c r="AGE14" s="253"/>
      <c r="AGF14" s="253"/>
      <c r="AGG14" s="253"/>
      <c r="AGH14" s="253"/>
      <c r="AGI14" s="253"/>
      <c r="AGJ14" s="253"/>
      <c r="AGK14" s="253"/>
      <c r="AGL14" s="253"/>
      <c r="AGM14" s="253"/>
      <c r="AGN14" s="253"/>
      <c r="AGO14" s="253"/>
      <c r="AGP14" s="253"/>
      <c r="AGQ14" s="253"/>
      <c r="AGR14" s="253"/>
      <c r="AGS14" s="253"/>
      <c r="AGT14" s="253"/>
      <c r="AGU14" s="253"/>
      <c r="AGV14" s="253"/>
      <c r="AGW14" s="253"/>
      <c r="AGX14" s="253"/>
      <c r="AGY14" s="253"/>
      <c r="AGZ14" s="253"/>
      <c r="AHA14" s="253"/>
      <c r="AHB14" s="253"/>
      <c r="AHC14" s="253"/>
      <c r="AHD14" s="253"/>
      <c r="AHE14" s="253"/>
      <c r="AHF14" s="253"/>
      <c r="AHG14" s="253"/>
      <c r="AHH14" s="253"/>
      <c r="AHI14" s="253"/>
      <c r="AHJ14" s="253"/>
      <c r="AHK14" s="253"/>
      <c r="AHL14" s="253"/>
      <c r="AHM14" s="253"/>
      <c r="AHN14" s="253"/>
      <c r="AHO14" s="253"/>
      <c r="AHP14" s="253"/>
      <c r="AHQ14" s="253"/>
      <c r="AHR14" s="253"/>
      <c r="AHS14" s="253"/>
      <c r="AHT14" s="253"/>
      <c r="AHU14" s="253"/>
      <c r="AHV14" s="253"/>
      <c r="AHW14" s="253"/>
      <c r="AHX14" s="253"/>
      <c r="AHY14" s="253"/>
      <c r="AHZ14" s="253"/>
      <c r="AIA14" s="253"/>
      <c r="AIB14" s="253"/>
      <c r="AIC14" s="253"/>
      <c r="AID14" s="253"/>
      <c r="AIE14" s="253"/>
      <c r="AIF14" s="253"/>
      <c r="AIG14" s="253"/>
      <c r="AIH14" s="253"/>
      <c r="AII14" s="253"/>
      <c r="AIJ14" s="253"/>
      <c r="AIK14" s="253"/>
      <c r="AIL14" s="253"/>
      <c r="AIM14" s="253"/>
      <c r="AIN14" s="253"/>
      <c r="AIO14" s="253"/>
      <c r="AIP14" s="253"/>
      <c r="AIQ14" s="253"/>
      <c r="AIR14" s="253"/>
      <c r="AIS14" s="253"/>
      <c r="AIT14" s="253"/>
      <c r="AIU14" s="253"/>
      <c r="AIV14" s="253"/>
      <c r="AIW14" s="253"/>
      <c r="AIX14" s="253"/>
      <c r="AIY14" s="253"/>
      <c r="AIZ14" s="253"/>
      <c r="AJA14" s="253"/>
      <c r="AJB14" s="253"/>
      <c r="AJC14" s="253"/>
      <c r="AJD14" s="253"/>
      <c r="AJE14" s="253"/>
      <c r="AJF14" s="253"/>
      <c r="AJG14" s="253"/>
      <c r="AJH14" s="253"/>
      <c r="AJI14" s="253"/>
      <c r="AJJ14" s="253"/>
      <c r="AJK14" s="253"/>
      <c r="AJL14" s="253"/>
      <c r="AJM14" s="253"/>
      <c r="AJN14" s="253"/>
      <c r="AJO14" s="253"/>
      <c r="AJP14" s="253"/>
      <c r="AJQ14" s="253"/>
      <c r="AJR14" s="253"/>
      <c r="AJS14" s="253"/>
      <c r="AJT14" s="253"/>
      <c r="AJU14" s="253"/>
      <c r="AJV14" s="253"/>
      <c r="AJW14" s="253"/>
      <c r="AJX14" s="253"/>
      <c r="AJY14" s="253"/>
      <c r="AJZ14" s="253"/>
      <c r="AKA14" s="253"/>
      <c r="AKB14" s="253"/>
      <c r="AKC14" s="253"/>
      <c r="AKD14" s="253"/>
      <c r="AKE14" s="253"/>
      <c r="AKF14" s="253"/>
      <c r="AKG14" s="253"/>
      <c r="AKH14" s="253"/>
      <c r="AKI14" s="253"/>
      <c r="AKJ14" s="253"/>
      <c r="AKK14" s="253"/>
      <c r="AKL14" s="253"/>
      <c r="AKM14" s="253"/>
      <c r="AKN14" s="253"/>
      <c r="AKO14" s="253"/>
      <c r="AKP14" s="253"/>
      <c r="AKQ14" s="253"/>
      <c r="AKR14" s="253"/>
      <c r="AKS14" s="253"/>
      <c r="AKT14" s="253"/>
      <c r="AKU14" s="253"/>
      <c r="AKV14" s="253"/>
      <c r="AKW14" s="253"/>
      <c r="AKX14" s="253"/>
      <c r="AKY14" s="253"/>
      <c r="AKZ14" s="253"/>
      <c r="ALA14" s="253"/>
      <c r="ALB14" s="253"/>
      <c r="ALC14" s="253"/>
      <c r="ALD14" s="253"/>
      <c r="ALE14" s="253"/>
      <c r="ALF14" s="253"/>
      <c r="ALG14" s="253"/>
      <c r="ALH14" s="253"/>
      <c r="ALI14" s="253"/>
      <c r="ALJ14" s="253"/>
      <c r="ALK14" s="253"/>
      <c r="ALL14" s="253"/>
      <c r="ALM14" s="253"/>
      <c r="ALN14" s="253"/>
      <c r="ALO14" s="253"/>
      <c r="ALP14" s="253"/>
      <c r="ALQ14" s="253"/>
      <c r="ALR14" s="253"/>
      <c r="ALS14" s="253"/>
      <c r="ALT14" s="253"/>
      <c r="ALU14" s="253"/>
      <c r="ALV14" s="253"/>
      <c r="ALW14" s="253"/>
      <c r="ALX14" s="253"/>
      <c r="ALY14" s="253"/>
      <c r="ALZ14" s="253"/>
      <c r="AMA14" s="253"/>
      <c r="AMB14" s="253"/>
      <c r="AMC14" s="253"/>
      <c r="AMD14" s="253"/>
      <c r="AME14" s="253"/>
      <c r="AMF14" s="253"/>
      <c r="AMG14" s="253"/>
      <c r="AMH14" s="253"/>
      <c r="AMI14" s="253"/>
      <c r="AMJ14" s="253"/>
      <c r="AMK14" s="253"/>
      <c r="AML14" s="253"/>
      <c r="AMM14" s="253"/>
      <c r="AMN14" s="253"/>
      <c r="AMO14" s="253"/>
      <c r="AMP14" s="253"/>
      <c r="AMQ14" s="253"/>
      <c r="AMR14" s="253"/>
      <c r="AMS14" s="253"/>
      <c r="AMT14" s="253"/>
      <c r="AMU14" s="253"/>
      <c r="AMV14" s="253"/>
      <c r="AMW14" s="253"/>
      <c r="AMX14" s="253"/>
      <c r="AMY14" s="253"/>
      <c r="AMZ14" s="253"/>
      <c r="ANA14" s="253"/>
      <c r="ANB14" s="253"/>
      <c r="ANC14" s="253"/>
      <c r="AND14" s="253"/>
      <c r="ANE14" s="253"/>
      <c r="ANF14" s="253"/>
      <c r="ANG14" s="253"/>
      <c r="ANH14" s="253"/>
      <c r="ANI14" s="253"/>
      <c r="ANJ14" s="253"/>
      <c r="ANK14" s="253"/>
      <c r="ANL14" s="253"/>
      <c r="ANM14" s="253"/>
      <c r="ANN14" s="253"/>
      <c r="ANO14" s="253"/>
      <c r="ANP14" s="253"/>
      <c r="ANQ14" s="253"/>
      <c r="ANR14" s="253"/>
      <c r="ANS14" s="253"/>
      <c r="ANT14" s="253"/>
      <c r="ANU14" s="253"/>
      <c r="ANV14" s="253"/>
      <c r="ANW14" s="253"/>
      <c r="ANX14" s="253"/>
      <c r="ANY14" s="253"/>
      <c r="ANZ14" s="253"/>
      <c r="AOA14" s="253"/>
      <c r="AOB14" s="253"/>
      <c r="AOC14" s="253"/>
      <c r="AOD14" s="253"/>
      <c r="AOE14" s="253"/>
      <c r="AOF14" s="253"/>
      <c r="AOG14" s="253"/>
      <c r="AOH14" s="253"/>
      <c r="AOI14" s="253"/>
      <c r="AOJ14" s="253"/>
      <c r="AOK14" s="253"/>
      <c r="AOL14" s="253"/>
      <c r="AOM14" s="253"/>
      <c r="AON14" s="253"/>
      <c r="AOO14" s="253"/>
      <c r="AOP14" s="253"/>
      <c r="AOQ14" s="253"/>
      <c r="AOR14" s="253"/>
      <c r="AOS14" s="253"/>
      <c r="AOT14" s="253"/>
      <c r="AOU14" s="253"/>
      <c r="AOV14" s="253"/>
      <c r="AOW14" s="253"/>
      <c r="AOX14" s="253"/>
      <c r="AOY14" s="253"/>
      <c r="AOZ14" s="253"/>
      <c r="APA14" s="253"/>
      <c r="APB14" s="253"/>
      <c r="APC14" s="253"/>
      <c r="APD14" s="253"/>
      <c r="APE14" s="253"/>
      <c r="APF14" s="253"/>
      <c r="APG14" s="253"/>
      <c r="APH14" s="253"/>
      <c r="API14" s="253"/>
      <c r="APJ14" s="253"/>
      <c r="APK14" s="253"/>
      <c r="APL14" s="253"/>
      <c r="APM14" s="253"/>
      <c r="APN14" s="253"/>
      <c r="APO14" s="253"/>
      <c r="APP14" s="253"/>
      <c r="APQ14" s="253"/>
      <c r="APR14" s="253"/>
      <c r="APS14" s="253"/>
      <c r="APT14" s="253"/>
      <c r="APU14" s="253"/>
      <c r="APV14" s="253"/>
      <c r="APW14" s="253"/>
      <c r="APX14" s="253"/>
      <c r="APY14" s="253"/>
      <c r="APZ14" s="253"/>
      <c r="AQA14" s="253"/>
      <c r="AQB14" s="253"/>
      <c r="AQC14" s="253"/>
      <c r="AQD14" s="253"/>
      <c r="AQE14" s="253"/>
      <c r="AQF14" s="253"/>
      <c r="AQG14" s="253"/>
      <c r="AQH14" s="253"/>
      <c r="AQI14" s="253"/>
      <c r="AQJ14" s="253"/>
      <c r="AQK14" s="253"/>
      <c r="AQL14" s="253"/>
      <c r="AQM14" s="253"/>
      <c r="AQN14" s="253"/>
      <c r="AQO14" s="253"/>
      <c r="AQP14" s="253"/>
      <c r="AQQ14" s="253"/>
      <c r="AQR14" s="253"/>
      <c r="AQS14" s="253"/>
      <c r="AQT14" s="253"/>
      <c r="AQU14" s="253"/>
      <c r="AQV14" s="253"/>
      <c r="AQW14" s="253"/>
      <c r="AQX14" s="253"/>
      <c r="AQY14" s="253"/>
      <c r="AQZ14" s="253"/>
      <c r="ARA14" s="253"/>
      <c r="ARB14" s="253"/>
      <c r="ARC14" s="253"/>
      <c r="ARD14" s="253"/>
      <c r="ARE14" s="253"/>
      <c r="ARF14" s="253"/>
      <c r="ARG14" s="253"/>
      <c r="ARH14" s="253"/>
      <c r="ARI14" s="253"/>
      <c r="ARJ14" s="253"/>
      <c r="ARK14" s="253"/>
      <c r="ARL14" s="253"/>
      <c r="ARM14" s="253"/>
      <c r="ARN14" s="253"/>
      <c r="ARO14" s="253"/>
      <c r="ARP14" s="253"/>
      <c r="ARQ14" s="253"/>
      <c r="ARR14" s="253"/>
      <c r="ARS14" s="253"/>
      <c r="ART14" s="253"/>
      <c r="ARU14" s="253"/>
      <c r="ARV14" s="253"/>
      <c r="ARW14" s="253"/>
      <c r="ARX14" s="253"/>
      <c r="ARY14" s="256"/>
      <c r="ARZ14" s="253"/>
      <c r="ASA14" s="253"/>
      <c r="ASB14" s="253"/>
      <c r="ASC14" s="253"/>
      <c r="ASD14" s="254"/>
      <c r="ASE14" s="260"/>
      <c r="ASG14" s="6"/>
      <c r="ASH14" s="6"/>
      <c r="ASI14" s="6"/>
      <c r="ASJ14" s="6"/>
      <c r="ASL14" s="6"/>
      <c r="ASM14" s="6"/>
      <c r="ASN14" s="6"/>
      <c r="ASP14" s="6"/>
    </row>
    <row r="15" spans="1:1186" s="2" customFormat="1" ht="15.75" customHeight="1" x14ac:dyDescent="0.2">
      <c r="A15" s="58" t="s">
        <v>108</v>
      </c>
      <c r="B15" s="36"/>
      <c r="C15" s="36"/>
      <c r="D15" s="212"/>
      <c r="E15" s="92" t="s">
        <v>18</v>
      </c>
      <c r="F15" s="37" t="s">
        <v>0</v>
      </c>
      <c r="G15" s="4"/>
      <c r="J15" s="253"/>
      <c r="K15" s="254"/>
      <c r="L15" s="254"/>
      <c r="M15" s="255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53"/>
      <c r="AY15" s="253"/>
      <c r="AZ15" s="253"/>
      <c r="BA15" s="253"/>
      <c r="BB15" s="253"/>
      <c r="BC15" s="253"/>
      <c r="BD15" s="253"/>
      <c r="BE15" s="253"/>
      <c r="BF15" s="253"/>
      <c r="BG15" s="253"/>
      <c r="BH15" s="253"/>
      <c r="BI15" s="253"/>
      <c r="BJ15" s="253"/>
      <c r="BK15" s="253"/>
      <c r="BL15" s="253"/>
      <c r="BM15" s="253"/>
      <c r="BN15" s="253"/>
      <c r="BO15" s="253"/>
      <c r="BP15" s="253"/>
      <c r="BQ15" s="253"/>
      <c r="BR15" s="253"/>
      <c r="BS15" s="253"/>
      <c r="BT15" s="253"/>
      <c r="BU15" s="253"/>
      <c r="BV15" s="253"/>
      <c r="BW15" s="253"/>
      <c r="BX15" s="253"/>
      <c r="BY15" s="253"/>
      <c r="BZ15" s="253"/>
      <c r="CA15" s="253"/>
      <c r="CB15" s="253"/>
      <c r="CC15" s="253"/>
      <c r="CD15" s="253"/>
      <c r="CE15" s="253"/>
      <c r="CF15" s="253"/>
      <c r="CG15" s="253"/>
      <c r="CH15" s="253"/>
      <c r="CI15" s="253"/>
      <c r="CJ15" s="253"/>
      <c r="CK15" s="253"/>
      <c r="CL15" s="253"/>
      <c r="CM15" s="253"/>
      <c r="CN15" s="253"/>
      <c r="CO15" s="253"/>
      <c r="CP15" s="253"/>
      <c r="CQ15" s="253"/>
      <c r="CR15" s="253"/>
      <c r="CS15" s="253"/>
      <c r="CT15" s="253"/>
      <c r="CU15" s="253"/>
      <c r="CV15" s="253"/>
      <c r="CW15" s="253"/>
      <c r="CX15" s="253"/>
      <c r="CY15" s="253"/>
      <c r="CZ15" s="253"/>
      <c r="DA15" s="253"/>
      <c r="DB15" s="253"/>
      <c r="DC15" s="253"/>
      <c r="DD15" s="253"/>
      <c r="DE15" s="253"/>
      <c r="DF15" s="253"/>
      <c r="DG15" s="253"/>
      <c r="DH15" s="253"/>
      <c r="DI15" s="253"/>
      <c r="DJ15" s="253"/>
      <c r="DK15" s="253"/>
      <c r="DL15" s="253"/>
      <c r="DM15" s="253"/>
      <c r="DN15" s="253"/>
      <c r="DO15" s="253"/>
      <c r="DP15" s="253"/>
      <c r="DQ15" s="253"/>
      <c r="DR15" s="253"/>
      <c r="DS15" s="253"/>
      <c r="DT15" s="253"/>
      <c r="DU15" s="253"/>
      <c r="DV15" s="253"/>
      <c r="DW15" s="253"/>
      <c r="DX15" s="253"/>
      <c r="DY15" s="253"/>
      <c r="DZ15" s="253"/>
      <c r="EA15" s="253"/>
      <c r="EB15" s="253"/>
      <c r="EC15" s="253"/>
      <c r="ED15" s="253"/>
      <c r="EE15" s="253"/>
      <c r="EF15" s="253"/>
      <c r="EG15" s="253"/>
      <c r="EH15" s="253"/>
      <c r="EI15" s="253"/>
      <c r="EJ15" s="253"/>
      <c r="EK15" s="253"/>
      <c r="EL15" s="253"/>
      <c r="EM15" s="253"/>
      <c r="EN15" s="253"/>
      <c r="EO15" s="253"/>
      <c r="EP15" s="253"/>
      <c r="EQ15" s="253"/>
      <c r="ER15" s="253"/>
      <c r="ES15" s="253"/>
      <c r="ET15" s="253"/>
      <c r="EU15" s="253"/>
      <c r="EV15" s="253"/>
      <c r="EW15" s="253"/>
      <c r="EX15" s="253"/>
      <c r="EY15" s="253"/>
      <c r="EZ15" s="253"/>
      <c r="FA15" s="253"/>
      <c r="FB15" s="253"/>
      <c r="FC15" s="253"/>
      <c r="FD15" s="253"/>
      <c r="FE15" s="253"/>
      <c r="FF15" s="253"/>
      <c r="FG15" s="253"/>
      <c r="FH15" s="253"/>
      <c r="FI15" s="253"/>
      <c r="FJ15" s="253"/>
      <c r="FK15" s="253"/>
      <c r="FL15" s="253"/>
      <c r="FM15" s="253"/>
      <c r="FN15" s="253"/>
      <c r="FO15" s="253"/>
      <c r="FP15" s="253"/>
      <c r="FQ15" s="253"/>
      <c r="FR15" s="253"/>
      <c r="FS15" s="253"/>
      <c r="FT15" s="253"/>
      <c r="FU15" s="253"/>
      <c r="FV15" s="253"/>
      <c r="FW15" s="253"/>
      <c r="FX15" s="253"/>
      <c r="FY15" s="253"/>
      <c r="FZ15" s="253"/>
      <c r="GA15" s="253"/>
      <c r="GB15" s="253"/>
      <c r="GC15" s="253"/>
      <c r="GD15" s="253"/>
      <c r="GE15" s="253"/>
      <c r="GF15" s="253"/>
      <c r="GG15" s="253"/>
      <c r="GH15" s="253"/>
      <c r="GI15" s="253"/>
      <c r="GJ15" s="253"/>
      <c r="GK15" s="253"/>
      <c r="GL15" s="253"/>
      <c r="GM15" s="253"/>
      <c r="GN15" s="253"/>
      <c r="GO15" s="253"/>
      <c r="GP15" s="253"/>
      <c r="GQ15" s="253"/>
      <c r="GR15" s="253"/>
      <c r="GS15" s="253"/>
      <c r="GT15" s="253"/>
      <c r="GU15" s="253"/>
      <c r="GV15" s="253"/>
      <c r="GW15" s="253"/>
      <c r="GX15" s="253"/>
      <c r="GY15" s="253"/>
      <c r="GZ15" s="253"/>
      <c r="HA15" s="253"/>
      <c r="HB15" s="253"/>
      <c r="HC15" s="253"/>
      <c r="HD15" s="253"/>
      <c r="HE15" s="253"/>
      <c r="HF15" s="253"/>
      <c r="HG15" s="253"/>
      <c r="HH15" s="253"/>
      <c r="HI15" s="253"/>
      <c r="HJ15" s="253"/>
      <c r="HK15" s="253"/>
      <c r="HL15" s="253"/>
      <c r="HM15" s="253"/>
      <c r="HN15" s="253"/>
      <c r="HO15" s="253"/>
      <c r="HP15" s="253"/>
      <c r="HQ15" s="253"/>
      <c r="HR15" s="253"/>
      <c r="HS15" s="253"/>
      <c r="HT15" s="253"/>
      <c r="HU15" s="253"/>
      <c r="HV15" s="253"/>
      <c r="HW15" s="253"/>
      <c r="HX15" s="253"/>
      <c r="HY15" s="253"/>
      <c r="HZ15" s="253"/>
      <c r="IA15" s="253"/>
      <c r="IB15" s="253"/>
      <c r="IC15" s="253"/>
      <c r="ID15" s="253"/>
      <c r="IE15" s="253"/>
      <c r="IF15" s="253"/>
      <c r="IG15" s="253"/>
      <c r="IH15" s="253"/>
      <c r="II15" s="253"/>
      <c r="IJ15" s="253"/>
      <c r="IK15" s="253"/>
      <c r="IL15" s="253"/>
      <c r="IM15" s="253"/>
      <c r="IN15" s="253"/>
      <c r="IO15" s="253"/>
      <c r="IP15" s="253"/>
      <c r="IQ15" s="253"/>
      <c r="IR15" s="253"/>
      <c r="IS15" s="253"/>
      <c r="IT15" s="253"/>
      <c r="IU15" s="253"/>
      <c r="IV15" s="253"/>
      <c r="IW15" s="253"/>
      <c r="IX15" s="253"/>
      <c r="IY15" s="253"/>
      <c r="IZ15" s="253"/>
      <c r="JA15" s="253"/>
      <c r="JB15" s="253"/>
      <c r="JC15" s="253"/>
      <c r="JD15" s="253"/>
      <c r="JE15" s="253"/>
      <c r="JF15" s="253"/>
      <c r="JG15" s="253"/>
      <c r="JH15" s="253"/>
      <c r="JI15" s="253"/>
      <c r="JJ15" s="253"/>
      <c r="JK15" s="253"/>
      <c r="JL15" s="253"/>
      <c r="JM15" s="253"/>
      <c r="JN15" s="253"/>
      <c r="JO15" s="253"/>
      <c r="JP15" s="253"/>
      <c r="JQ15" s="253"/>
      <c r="JR15" s="253"/>
      <c r="JS15" s="253"/>
      <c r="JT15" s="253"/>
      <c r="JU15" s="253"/>
      <c r="JV15" s="253"/>
      <c r="JW15" s="253"/>
      <c r="JX15" s="253"/>
      <c r="JY15" s="253"/>
      <c r="JZ15" s="253"/>
      <c r="KA15" s="253"/>
      <c r="KB15" s="253"/>
      <c r="KC15" s="253"/>
      <c r="KD15" s="253"/>
      <c r="KE15" s="253"/>
      <c r="KF15" s="253"/>
      <c r="KG15" s="253"/>
      <c r="KH15" s="253"/>
      <c r="KI15" s="253"/>
      <c r="KJ15" s="253"/>
      <c r="KK15" s="253"/>
      <c r="KL15" s="253"/>
      <c r="KM15" s="253"/>
      <c r="KN15" s="253"/>
      <c r="KO15" s="253"/>
      <c r="KP15" s="253"/>
      <c r="KQ15" s="253"/>
      <c r="KR15" s="253"/>
      <c r="KS15" s="253"/>
      <c r="KT15" s="253"/>
      <c r="KU15" s="253"/>
      <c r="KV15" s="253"/>
      <c r="KW15" s="253"/>
      <c r="KX15" s="253"/>
      <c r="KY15" s="253"/>
      <c r="KZ15" s="253"/>
      <c r="LA15" s="253"/>
      <c r="LB15" s="253"/>
      <c r="LC15" s="253"/>
      <c r="LD15" s="253"/>
      <c r="LE15" s="253"/>
      <c r="LF15" s="253"/>
      <c r="LG15" s="253"/>
      <c r="LH15" s="253"/>
      <c r="LI15" s="253"/>
      <c r="LJ15" s="253"/>
      <c r="LK15" s="253"/>
      <c r="LL15" s="253"/>
      <c r="LM15" s="253"/>
      <c r="LN15" s="253"/>
      <c r="LO15" s="253"/>
      <c r="LP15" s="253"/>
      <c r="LQ15" s="253"/>
      <c r="LR15" s="253"/>
      <c r="LS15" s="253"/>
      <c r="LT15" s="253"/>
      <c r="LU15" s="253"/>
      <c r="LV15" s="253"/>
      <c r="LW15" s="253"/>
      <c r="LX15" s="253"/>
      <c r="LY15" s="253"/>
      <c r="LZ15" s="253"/>
      <c r="MA15" s="253"/>
      <c r="MB15" s="253"/>
      <c r="MC15" s="253"/>
      <c r="MD15" s="253"/>
      <c r="ME15" s="253"/>
      <c r="MF15" s="253"/>
      <c r="MG15" s="253"/>
      <c r="MH15" s="253"/>
      <c r="MI15" s="253"/>
      <c r="MJ15" s="253"/>
      <c r="MK15" s="253"/>
      <c r="ML15" s="253"/>
      <c r="MM15" s="253"/>
      <c r="MN15" s="253"/>
      <c r="MO15" s="253"/>
      <c r="MP15" s="253"/>
      <c r="MQ15" s="253"/>
      <c r="MR15" s="253"/>
      <c r="MS15" s="253"/>
      <c r="MT15" s="253"/>
      <c r="MU15" s="253"/>
      <c r="MV15" s="253"/>
      <c r="MW15" s="253"/>
      <c r="MX15" s="253"/>
      <c r="MY15" s="253"/>
      <c r="MZ15" s="253"/>
      <c r="NA15" s="253"/>
      <c r="NB15" s="253"/>
      <c r="NC15" s="253"/>
      <c r="ND15" s="253"/>
      <c r="NE15" s="253"/>
      <c r="NF15" s="253"/>
      <c r="NG15" s="253"/>
      <c r="NH15" s="253"/>
      <c r="NI15" s="253"/>
      <c r="NJ15" s="253"/>
      <c r="NK15" s="253"/>
      <c r="NL15" s="253"/>
      <c r="NM15" s="253"/>
      <c r="NN15" s="253"/>
      <c r="NO15" s="253"/>
      <c r="NP15" s="253"/>
      <c r="NQ15" s="253"/>
      <c r="NR15" s="253"/>
      <c r="NS15" s="253"/>
      <c r="NT15" s="253"/>
      <c r="NU15" s="253"/>
      <c r="NV15" s="253"/>
      <c r="NW15" s="253"/>
      <c r="NX15" s="253"/>
      <c r="NY15" s="253"/>
      <c r="NZ15" s="253"/>
      <c r="OA15" s="253"/>
      <c r="OB15" s="253"/>
      <c r="OC15" s="253"/>
      <c r="OD15" s="253"/>
      <c r="OE15" s="253"/>
      <c r="OF15" s="253"/>
      <c r="OG15" s="253"/>
      <c r="OH15" s="253"/>
      <c r="OI15" s="253"/>
      <c r="OJ15" s="253"/>
      <c r="OK15" s="253"/>
      <c r="OL15" s="253"/>
      <c r="OM15" s="253"/>
      <c r="ON15" s="253"/>
      <c r="OO15" s="253"/>
      <c r="OP15" s="253"/>
      <c r="OQ15" s="253"/>
      <c r="OR15" s="253"/>
      <c r="OS15" s="253"/>
      <c r="OT15" s="253"/>
      <c r="OU15" s="253"/>
      <c r="OV15" s="253"/>
      <c r="OW15" s="253"/>
      <c r="OX15" s="253"/>
      <c r="OY15" s="253"/>
      <c r="OZ15" s="253"/>
      <c r="PA15" s="253"/>
      <c r="PB15" s="253"/>
      <c r="PC15" s="253"/>
      <c r="PD15" s="253"/>
      <c r="PE15" s="253"/>
      <c r="PF15" s="253"/>
      <c r="PG15" s="253"/>
      <c r="PH15" s="253"/>
      <c r="PI15" s="253"/>
      <c r="PJ15" s="253"/>
      <c r="PK15" s="253"/>
      <c r="PL15" s="253"/>
      <c r="PM15" s="253"/>
      <c r="PN15" s="253"/>
      <c r="PO15" s="253"/>
      <c r="PP15" s="253"/>
      <c r="PQ15" s="253"/>
      <c r="PR15" s="253"/>
      <c r="PS15" s="253"/>
      <c r="PT15" s="253"/>
      <c r="PU15" s="253"/>
      <c r="PV15" s="253"/>
      <c r="PW15" s="253"/>
      <c r="PX15" s="253"/>
      <c r="PY15" s="253"/>
      <c r="PZ15" s="253"/>
      <c r="QA15" s="253"/>
      <c r="QB15" s="253"/>
      <c r="QC15" s="253"/>
      <c r="QD15" s="253"/>
      <c r="QE15" s="253"/>
      <c r="QF15" s="253"/>
      <c r="QG15" s="253"/>
      <c r="QH15" s="253"/>
      <c r="QI15" s="253"/>
      <c r="QJ15" s="253"/>
      <c r="QK15" s="253"/>
      <c r="QL15" s="253"/>
      <c r="QM15" s="253"/>
      <c r="QN15" s="253"/>
      <c r="QO15" s="253"/>
      <c r="QP15" s="253"/>
      <c r="QQ15" s="253"/>
      <c r="QR15" s="253"/>
      <c r="QS15" s="253"/>
      <c r="QT15" s="253"/>
      <c r="QU15" s="253"/>
      <c r="QV15" s="253"/>
      <c r="QW15" s="253"/>
      <c r="QX15" s="253"/>
      <c r="QY15" s="253"/>
      <c r="QZ15" s="253"/>
      <c r="RA15" s="253"/>
      <c r="RB15" s="253"/>
      <c r="RC15" s="253"/>
      <c r="RD15" s="253"/>
      <c r="RE15" s="253"/>
      <c r="RF15" s="253"/>
      <c r="RG15" s="253"/>
      <c r="RH15" s="253"/>
      <c r="RI15" s="253"/>
      <c r="RJ15" s="253"/>
      <c r="RK15" s="253"/>
      <c r="RL15" s="253"/>
      <c r="RM15" s="253"/>
      <c r="RN15" s="253"/>
      <c r="RO15" s="253"/>
      <c r="RP15" s="253"/>
      <c r="RQ15" s="253"/>
      <c r="RR15" s="253"/>
      <c r="RS15" s="253"/>
      <c r="RT15" s="253"/>
      <c r="RU15" s="253"/>
      <c r="RV15" s="253"/>
      <c r="RW15" s="253"/>
      <c r="RX15" s="253"/>
      <c r="RY15" s="253"/>
      <c r="RZ15" s="253"/>
      <c r="SA15" s="253"/>
      <c r="SB15" s="253"/>
      <c r="SC15" s="253"/>
      <c r="SD15" s="253"/>
      <c r="SE15" s="253"/>
      <c r="SF15" s="253"/>
      <c r="SG15" s="253"/>
      <c r="SH15" s="253"/>
      <c r="SI15" s="253"/>
      <c r="SJ15" s="253"/>
      <c r="SK15" s="253"/>
      <c r="SL15" s="253"/>
      <c r="SM15" s="253"/>
      <c r="SN15" s="253"/>
      <c r="SO15" s="253"/>
      <c r="SP15" s="253"/>
      <c r="SQ15" s="253"/>
      <c r="SR15" s="253"/>
      <c r="SS15" s="253"/>
      <c r="ST15" s="253"/>
      <c r="SU15" s="253"/>
      <c r="SV15" s="253"/>
      <c r="SW15" s="253"/>
      <c r="SX15" s="253"/>
      <c r="SY15" s="253"/>
      <c r="SZ15" s="253"/>
      <c r="TA15" s="253"/>
      <c r="TB15" s="253"/>
      <c r="TC15" s="253"/>
      <c r="TD15" s="253"/>
      <c r="TE15" s="253"/>
      <c r="TF15" s="253"/>
      <c r="TG15" s="253"/>
      <c r="TH15" s="253"/>
      <c r="TI15" s="253"/>
      <c r="TJ15" s="253"/>
      <c r="TK15" s="253"/>
      <c r="TL15" s="253"/>
      <c r="TM15" s="253"/>
      <c r="TN15" s="253"/>
      <c r="TO15" s="253"/>
      <c r="TP15" s="253"/>
      <c r="TQ15" s="253"/>
      <c r="TR15" s="253"/>
      <c r="TS15" s="253"/>
      <c r="TT15" s="253"/>
      <c r="TU15" s="253"/>
      <c r="TV15" s="253"/>
      <c r="TW15" s="253"/>
      <c r="TX15" s="253"/>
      <c r="TY15" s="253"/>
      <c r="TZ15" s="253"/>
      <c r="UA15" s="253"/>
      <c r="UB15" s="253"/>
      <c r="UC15" s="253"/>
      <c r="UD15" s="253"/>
      <c r="UE15" s="253"/>
      <c r="UF15" s="253"/>
      <c r="UG15" s="253"/>
      <c r="UH15" s="253"/>
      <c r="UI15" s="253"/>
      <c r="UJ15" s="253"/>
      <c r="UK15" s="253"/>
      <c r="UL15" s="253"/>
      <c r="UM15" s="253"/>
      <c r="UN15" s="253"/>
      <c r="UO15" s="253"/>
      <c r="UP15" s="253"/>
      <c r="UQ15" s="253"/>
      <c r="UR15" s="253"/>
      <c r="US15" s="253"/>
      <c r="UT15" s="253"/>
      <c r="UU15" s="253"/>
      <c r="UV15" s="253"/>
      <c r="UW15" s="253"/>
      <c r="UX15" s="253"/>
      <c r="UY15" s="253"/>
      <c r="UZ15" s="253"/>
      <c r="VA15" s="253"/>
      <c r="VB15" s="253"/>
      <c r="VC15" s="253"/>
      <c r="VD15" s="253"/>
      <c r="VE15" s="253"/>
      <c r="VF15" s="253"/>
      <c r="VG15" s="253"/>
      <c r="VH15" s="253"/>
      <c r="VI15" s="253"/>
      <c r="VJ15" s="253"/>
      <c r="VK15" s="253"/>
      <c r="VL15" s="253"/>
      <c r="VM15" s="253"/>
      <c r="VN15" s="253"/>
      <c r="VO15" s="253"/>
      <c r="VP15" s="253"/>
      <c r="VQ15" s="253"/>
      <c r="VR15" s="253"/>
      <c r="VS15" s="253"/>
      <c r="VT15" s="253"/>
      <c r="VU15" s="253"/>
      <c r="VV15" s="253"/>
      <c r="VW15" s="253"/>
      <c r="VX15" s="253"/>
      <c r="VY15" s="253"/>
      <c r="VZ15" s="253"/>
      <c r="WA15" s="253"/>
      <c r="WB15" s="253"/>
      <c r="WC15" s="253"/>
      <c r="WD15" s="253"/>
      <c r="WE15" s="253"/>
      <c r="WF15" s="253"/>
      <c r="WG15" s="253"/>
      <c r="WH15" s="253"/>
      <c r="WI15" s="253"/>
      <c r="WJ15" s="253"/>
      <c r="WK15" s="253"/>
      <c r="WL15" s="253"/>
      <c r="WM15" s="253"/>
      <c r="WN15" s="253"/>
      <c r="WO15" s="253"/>
      <c r="WP15" s="253"/>
      <c r="WQ15" s="253"/>
      <c r="WR15" s="253"/>
      <c r="WS15" s="253"/>
      <c r="WT15" s="253"/>
      <c r="WU15" s="253"/>
      <c r="WV15" s="253"/>
      <c r="WW15" s="253"/>
      <c r="WX15" s="253"/>
      <c r="WY15" s="253"/>
      <c r="WZ15" s="253"/>
      <c r="XA15" s="253"/>
      <c r="XB15" s="253"/>
      <c r="XC15" s="253"/>
      <c r="XD15" s="253"/>
      <c r="XE15" s="253"/>
      <c r="XF15" s="253"/>
      <c r="XG15" s="253"/>
      <c r="XH15" s="253"/>
      <c r="XI15" s="253"/>
      <c r="XJ15" s="253"/>
      <c r="XK15" s="253"/>
      <c r="XL15" s="253"/>
      <c r="XM15" s="253"/>
      <c r="XN15" s="253"/>
      <c r="XO15" s="253"/>
      <c r="XP15" s="253"/>
      <c r="XQ15" s="253"/>
      <c r="XR15" s="253"/>
      <c r="XS15" s="253"/>
      <c r="XT15" s="253"/>
      <c r="XU15" s="253"/>
      <c r="XV15" s="253"/>
      <c r="XW15" s="253"/>
      <c r="XX15" s="253"/>
      <c r="XY15" s="253"/>
      <c r="XZ15" s="253"/>
      <c r="YA15" s="253"/>
      <c r="YB15" s="253"/>
      <c r="YC15" s="253"/>
      <c r="YD15" s="253"/>
      <c r="YE15" s="253"/>
      <c r="YF15" s="253"/>
      <c r="YG15" s="253"/>
      <c r="YH15" s="253"/>
      <c r="YI15" s="253"/>
      <c r="YJ15" s="253"/>
      <c r="YK15" s="253"/>
      <c r="YL15" s="253"/>
      <c r="YM15" s="253"/>
      <c r="YN15" s="253"/>
      <c r="YO15" s="253"/>
      <c r="YP15" s="253"/>
      <c r="YQ15" s="253"/>
      <c r="YR15" s="253"/>
      <c r="YS15" s="253"/>
      <c r="YT15" s="253"/>
      <c r="YU15" s="253"/>
      <c r="YV15" s="253"/>
      <c r="YW15" s="253"/>
      <c r="YX15" s="253"/>
      <c r="YY15" s="253"/>
      <c r="YZ15" s="253"/>
      <c r="ZA15" s="253"/>
      <c r="ZB15" s="253"/>
      <c r="ZC15" s="253"/>
      <c r="ZD15" s="253"/>
      <c r="ZE15" s="253"/>
      <c r="ZF15" s="253"/>
      <c r="ZG15" s="253"/>
      <c r="ZH15" s="253"/>
      <c r="ZI15" s="253"/>
      <c r="ZJ15" s="253"/>
      <c r="ZK15" s="253"/>
      <c r="ZL15" s="253"/>
      <c r="ZM15" s="253"/>
      <c r="ZN15" s="253"/>
      <c r="ZO15" s="253"/>
      <c r="ZP15" s="253"/>
      <c r="ZQ15" s="253"/>
      <c r="ZR15" s="253"/>
      <c r="ZS15" s="253"/>
      <c r="ZT15" s="253"/>
      <c r="ZU15" s="253"/>
      <c r="ZV15" s="253"/>
      <c r="ZW15" s="253"/>
      <c r="ZX15" s="253"/>
      <c r="ZY15" s="253"/>
      <c r="ZZ15" s="253"/>
      <c r="AAA15" s="253"/>
      <c r="AAB15" s="253"/>
      <c r="AAC15" s="253"/>
      <c r="AAD15" s="253"/>
      <c r="AAE15" s="253"/>
      <c r="AAF15" s="253"/>
      <c r="AAG15" s="253"/>
      <c r="AAH15" s="253"/>
      <c r="AAI15" s="253"/>
      <c r="AAJ15" s="253"/>
      <c r="AAK15" s="253"/>
      <c r="AAL15" s="253"/>
      <c r="AAM15" s="253"/>
      <c r="AAN15" s="253"/>
      <c r="AAO15" s="253"/>
      <c r="AAP15" s="253"/>
      <c r="AAQ15" s="253"/>
      <c r="AAR15" s="253"/>
      <c r="AAS15" s="253"/>
      <c r="AAT15" s="253"/>
      <c r="AAU15" s="253"/>
      <c r="AAV15" s="253"/>
      <c r="AAW15" s="253"/>
      <c r="AAX15" s="253"/>
      <c r="AAY15" s="253"/>
      <c r="AAZ15" s="253"/>
      <c r="ABA15" s="253"/>
      <c r="ABB15" s="253"/>
      <c r="ABC15" s="253"/>
      <c r="ABD15" s="253"/>
      <c r="ABE15" s="253"/>
      <c r="ABF15" s="253"/>
      <c r="ABG15" s="253"/>
      <c r="ABH15" s="253"/>
      <c r="ABI15" s="253"/>
      <c r="ABJ15" s="253"/>
      <c r="ABK15" s="253"/>
      <c r="ABL15" s="253"/>
      <c r="ABM15" s="253"/>
      <c r="ABN15" s="253"/>
      <c r="ABO15" s="253"/>
      <c r="ABP15" s="253"/>
      <c r="ABQ15" s="253"/>
      <c r="ABR15" s="253"/>
      <c r="ABS15" s="253"/>
      <c r="ABT15" s="253"/>
      <c r="ABU15" s="253"/>
      <c r="ABV15" s="253"/>
      <c r="ABW15" s="253"/>
      <c r="ABX15" s="253"/>
      <c r="ABY15" s="253"/>
      <c r="ABZ15" s="253"/>
      <c r="ACA15" s="253"/>
      <c r="ACB15" s="253"/>
      <c r="ACC15" s="253"/>
      <c r="ACD15" s="253"/>
      <c r="ACE15" s="253"/>
      <c r="ACF15" s="253"/>
      <c r="ACG15" s="253"/>
      <c r="ACH15" s="253"/>
      <c r="ACI15" s="253"/>
      <c r="ACJ15" s="253"/>
      <c r="ACK15" s="253"/>
      <c r="ACL15" s="253"/>
      <c r="ACM15" s="253"/>
      <c r="ACN15" s="253"/>
      <c r="ACO15" s="253"/>
      <c r="ACP15" s="253"/>
      <c r="ACQ15" s="253"/>
      <c r="ACR15" s="253"/>
      <c r="ACS15" s="253"/>
      <c r="ACT15" s="253"/>
      <c r="ACU15" s="253"/>
      <c r="ACV15" s="253"/>
      <c r="ACW15" s="253"/>
      <c r="ACX15" s="253"/>
      <c r="ACY15" s="253"/>
      <c r="ACZ15" s="253"/>
      <c r="ADA15" s="253"/>
      <c r="ADB15" s="253"/>
      <c r="ADC15" s="253"/>
      <c r="ADD15" s="253"/>
      <c r="ADE15" s="253"/>
      <c r="ADF15" s="253"/>
      <c r="ADG15" s="253"/>
      <c r="ADH15" s="253"/>
      <c r="ADI15" s="253"/>
      <c r="ADJ15" s="253"/>
      <c r="ADK15" s="253"/>
      <c r="ADL15" s="253"/>
      <c r="ADM15" s="253"/>
      <c r="ADN15" s="253"/>
      <c r="ADO15" s="253"/>
      <c r="ADP15" s="253"/>
      <c r="ADQ15" s="253"/>
      <c r="ADR15" s="253"/>
      <c r="ADS15" s="253"/>
      <c r="ADT15" s="253"/>
      <c r="ADU15" s="253"/>
      <c r="ADV15" s="253"/>
      <c r="ADW15" s="253"/>
      <c r="ADX15" s="253"/>
      <c r="ADY15" s="253"/>
      <c r="ADZ15" s="253"/>
      <c r="AEA15" s="253"/>
      <c r="AEB15" s="253"/>
      <c r="AEC15" s="253"/>
      <c r="AED15" s="253"/>
      <c r="AEE15" s="253"/>
      <c r="AEF15" s="253"/>
      <c r="AEG15" s="253"/>
      <c r="AEH15" s="253"/>
      <c r="AEI15" s="253"/>
      <c r="AEJ15" s="253"/>
      <c r="AEK15" s="253"/>
      <c r="AEL15" s="253"/>
      <c r="AEM15" s="253"/>
      <c r="AEN15" s="253"/>
      <c r="AEO15" s="253"/>
      <c r="AEP15" s="253"/>
      <c r="AEQ15" s="253"/>
      <c r="AER15" s="253"/>
      <c r="AES15" s="253"/>
      <c r="AET15" s="253"/>
      <c r="AEU15" s="253"/>
      <c r="AEV15" s="253"/>
      <c r="AEW15" s="253"/>
      <c r="AEX15" s="253"/>
      <c r="AEY15" s="253"/>
      <c r="AEZ15" s="253"/>
      <c r="AFA15" s="253"/>
      <c r="AFB15" s="253"/>
      <c r="AFC15" s="253"/>
      <c r="AFD15" s="253"/>
      <c r="AFE15" s="253"/>
      <c r="AFF15" s="253"/>
      <c r="AFG15" s="253"/>
      <c r="AFH15" s="253"/>
      <c r="AFI15" s="253"/>
      <c r="AFJ15" s="253"/>
      <c r="AFK15" s="253"/>
      <c r="AFL15" s="253"/>
      <c r="AFM15" s="253"/>
      <c r="AFN15" s="253"/>
      <c r="AFO15" s="253"/>
      <c r="AFP15" s="253"/>
      <c r="AFQ15" s="253"/>
      <c r="AFR15" s="253"/>
      <c r="AFS15" s="253"/>
      <c r="AFT15" s="253"/>
      <c r="AFU15" s="253"/>
      <c r="AFV15" s="253"/>
      <c r="AFW15" s="253"/>
      <c r="AFX15" s="253"/>
      <c r="AFY15" s="253"/>
      <c r="AFZ15" s="253"/>
      <c r="AGA15" s="253"/>
      <c r="AGB15" s="253"/>
      <c r="AGC15" s="253"/>
      <c r="AGD15" s="253"/>
      <c r="AGE15" s="253"/>
      <c r="AGF15" s="253"/>
      <c r="AGG15" s="253"/>
      <c r="AGH15" s="253"/>
      <c r="AGI15" s="253"/>
      <c r="AGJ15" s="253"/>
      <c r="AGK15" s="253"/>
      <c r="AGL15" s="253"/>
      <c r="AGM15" s="253"/>
      <c r="AGN15" s="253"/>
      <c r="AGO15" s="253"/>
      <c r="AGP15" s="253"/>
      <c r="AGQ15" s="253"/>
      <c r="AGR15" s="253"/>
      <c r="AGS15" s="253"/>
      <c r="AGT15" s="253"/>
      <c r="AGU15" s="253"/>
      <c r="AGV15" s="253"/>
      <c r="AGW15" s="253"/>
      <c r="AGX15" s="253"/>
      <c r="AGY15" s="253"/>
      <c r="AGZ15" s="253"/>
      <c r="AHA15" s="253"/>
      <c r="AHB15" s="253"/>
      <c r="AHC15" s="253"/>
      <c r="AHD15" s="253"/>
      <c r="AHE15" s="253"/>
      <c r="AHF15" s="253"/>
      <c r="AHG15" s="253"/>
      <c r="AHH15" s="253"/>
      <c r="AHI15" s="253"/>
      <c r="AHJ15" s="253"/>
      <c r="AHK15" s="253"/>
      <c r="AHL15" s="253"/>
      <c r="AHM15" s="253"/>
      <c r="AHN15" s="253"/>
      <c r="AHO15" s="253"/>
      <c r="AHP15" s="253"/>
      <c r="AHQ15" s="253"/>
      <c r="AHR15" s="253"/>
      <c r="AHS15" s="253"/>
      <c r="AHT15" s="253"/>
      <c r="AHU15" s="253"/>
      <c r="AHV15" s="253"/>
      <c r="AHW15" s="253"/>
      <c r="AHX15" s="253"/>
      <c r="AHY15" s="253"/>
      <c r="AHZ15" s="253"/>
      <c r="AIA15" s="253"/>
      <c r="AIB15" s="253"/>
      <c r="AIC15" s="253"/>
      <c r="AID15" s="253"/>
      <c r="AIE15" s="253"/>
      <c r="AIF15" s="253"/>
      <c r="AIG15" s="253"/>
      <c r="AIH15" s="253"/>
      <c r="AII15" s="253"/>
      <c r="AIJ15" s="253"/>
      <c r="AIK15" s="253"/>
      <c r="AIL15" s="253"/>
      <c r="AIM15" s="253"/>
      <c r="AIN15" s="253"/>
      <c r="AIO15" s="253"/>
      <c r="AIP15" s="253"/>
      <c r="AIQ15" s="253"/>
      <c r="AIR15" s="253"/>
      <c r="AIS15" s="253"/>
      <c r="AIT15" s="253"/>
      <c r="AIU15" s="253"/>
      <c r="AIV15" s="253"/>
      <c r="AIW15" s="253"/>
      <c r="AIX15" s="253"/>
      <c r="AIY15" s="253"/>
      <c r="AIZ15" s="253"/>
      <c r="AJA15" s="253"/>
      <c r="AJB15" s="253"/>
      <c r="AJC15" s="253"/>
      <c r="AJD15" s="253"/>
      <c r="AJE15" s="253"/>
      <c r="AJF15" s="253"/>
      <c r="AJG15" s="253"/>
      <c r="AJH15" s="253"/>
      <c r="AJI15" s="253"/>
      <c r="AJJ15" s="253"/>
      <c r="AJK15" s="253"/>
      <c r="AJL15" s="253"/>
      <c r="AJM15" s="253"/>
      <c r="AJN15" s="253"/>
      <c r="AJO15" s="253"/>
      <c r="AJP15" s="253"/>
      <c r="AJQ15" s="253"/>
      <c r="AJR15" s="253"/>
      <c r="AJS15" s="253"/>
      <c r="AJT15" s="253"/>
      <c r="AJU15" s="253"/>
      <c r="AJV15" s="253"/>
      <c r="AJW15" s="253"/>
      <c r="AJX15" s="253"/>
      <c r="AJY15" s="253"/>
      <c r="AJZ15" s="253"/>
      <c r="AKA15" s="253"/>
      <c r="AKB15" s="253"/>
      <c r="AKC15" s="253"/>
      <c r="AKD15" s="253"/>
      <c r="AKE15" s="253"/>
      <c r="AKF15" s="253"/>
      <c r="AKG15" s="253"/>
      <c r="AKH15" s="253"/>
      <c r="AKI15" s="253"/>
      <c r="AKJ15" s="253"/>
      <c r="AKK15" s="253"/>
      <c r="AKL15" s="253"/>
      <c r="AKM15" s="253"/>
      <c r="AKN15" s="253"/>
      <c r="AKO15" s="253"/>
      <c r="AKP15" s="253"/>
      <c r="AKQ15" s="253"/>
      <c r="AKR15" s="253"/>
      <c r="AKS15" s="253"/>
      <c r="AKT15" s="253"/>
      <c r="AKU15" s="253"/>
      <c r="AKV15" s="253"/>
      <c r="AKW15" s="253"/>
      <c r="AKX15" s="253"/>
      <c r="AKY15" s="253"/>
      <c r="AKZ15" s="253"/>
      <c r="ALA15" s="253"/>
      <c r="ALB15" s="253"/>
      <c r="ALC15" s="253"/>
      <c r="ALD15" s="253"/>
      <c r="ALE15" s="253"/>
      <c r="ALF15" s="253"/>
      <c r="ALG15" s="253"/>
      <c r="ALH15" s="253"/>
      <c r="ALI15" s="253"/>
      <c r="ALJ15" s="253"/>
      <c r="ALK15" s="253"/>
      <c r="ALL15" s="253"/>
      <c r="ALM15" s="253"/>
      <c r="ALN15" s="253"/>
      <c r="ALO15" s="253"/>
      <c r="ALP15" s="253"/>
      <c r="ALQ15" s="253"/>
      <c r="ALR15" s="253"/>
      <c r="ALS15" s="253"/>
      <c r="ALT15" s="253"/>
      <c r="ALU15" s="253"/>
      <c r="ALV15" s="253"/>
      <c r="ALW15" s="253"/>
      <c r="ALX15" s="253"/>
      <c r="ALY15" s="253"/>
      <c r="ALZ15" s="253"/>
      <c r="AMA15" s="253"/>
      <c r="AMB15" s="253"/>
      <c r="AMC15" s="253"/>
      <c r="AMD15" s="253"/>
      <c r="AME15" s="253"/>
      <c r="AMF15" s="253"/>
      <c r="AMG15" s="253"/>
      <c r="AMH15" s="253"/>
      <c r="AMI15" s="253"/>
      <c r="AMJ15" s="253"/>
      <c r="AMK15" s="253"/>
      <c r="AML15" s="253"/>
      <c r="AMM15" s="253"/>
      <c r="AMN15" s="253"/>
      <c r="AMO15" s="253"/>
      <c r="AMP15" s="253"/>
      <c r="AMQ15" s="253"/>
      <c r="AMR15" s="253"/>
      <c r="AMS15" s="253"/>
      <c r="AMT15" s="253"/>
      <c r="AMU15" s="253"/>
      <c r="AMV15" s="253"/>
      <c r="AMW15" s="253"/>
      <c r="AMX15" s="253"/>
      <c r="AMY15" s="253"/>
      <c r="AMZ15" s="253"/>
      <c r="ANA15" s="253"/>
      <c r="ANB15" s="253"/>
      <c r="ANC15" s="253"/>
      <c r="AND15" s="253"/>
      <c r="ANE15" s="253"/>
      <c r="ANF15" s="253"/>
      <c r="ANG15" s="253"/>
      <c r="ANH15" s="253"/>
      <c r="ANI15" s="253"/>
      <c r="ANJ15" s="253"/>
      <c r="ANK15" s="253"/>
      <c r="ANL15" s="253"/>
      <c r="ANM15" s="253"/>
      <c r="ANN15" s="253"/>
      <c r="ANO15" s="253"/>
      <c r="ANP15" s="253"/>
      <c r="ANQ15" s="253"/>
      <c r="ANR15" s="253"/>
      <c r="ANS15" s="253"/>
      <c r="ANT15" s="253"/>
      <c r="ANU15" s="253"/>
      <c r="ANV15" s="253"/>
      <c r="ANW15" s="253"/>
      <c r="ANX15" s="253"/>
      <c r="ANY15" s="253"/>
      <c r="ANZ15" s="253"/>
      <c r="AOA15" s="253"/>
      <c r="AOB15" s="253"/>
      <c r="AOC15" s="253"/>
      <c r="AOD15" s="253"/>
      <c r="AOE15" s="253"/>
      <c r="AOF15" s="253"/>
      <c r="AOG15" s="253"/>
      <c r="AOH15" s="253"/>
      <c r="AOI15" s="253"/>
      <c r="AOJ15" s="253"/>
      <c r="AOK15" s="253"/>
      <c r="AOL15" s="253"/>
      <c r="AOM15" s="253"/>
      <c r="AON15" s="253"/>
      <c r="AOO15" s="253"/>
      <c r="AOP15" s="253"/>
      <c r="AOQ15" s="253"/>
      <c r="AOR15" s="253"/>
      <c r="AOS15" s="253"/>
      <c r="AOT15" s="253"/>
      <c r="AOU15" s="253"/>
      <c r="AOV15" s="253"/>
      <c r="AOW15" s="253"/>
      <c r="AOX15" s="253"/>
      <c r="AOY15" s="253"/>
      <c r="AOZ15" s="253"/>
      <c r="APA15" s="253"/>
      <c r="APB15" s="253"/>
      <c r="APC15" s="253"/>
      <c r="APD15" s="253"/>
      <c r="APE15" s="253"/>
      <c r="APF15" s="253"/>
      <c r="APG15" s="253"/>
      <c r="APH15" s="253"/>
      <c r="API15" s="253"/>
      <c r="APJ15" s="253"/>
      <c r="APK15" s="253"/>
      <c r="APL15" s="253"/>
      <c r="APM15" s="253"/>
      <c r="APN15" s="253"/>
      <c r="APO15" s="253"/>
      <c r="APP15" s="253"/>
      <c r="APQ15" s="253"/>
      <c r="APR15" s="253"/>
      <c r="APS15" s="253"/>
      <c r="APT15" s="253"/>
      <c r="APU15" s="253"/>
      <c r="APV15" s="253"/>
      <c r="APW15" s="253"/>
      <c r="APX15" s="253"/>
      <c r="APY15" s="253"/>
      <c r="APZ15" s="253"/>
      <c r="AQA15" s="253"/>
      <c r="AQB15" s="253"/>
      <c r="AQC15" s="253"/>
      <c r="AQD15" s="253"/>
      <c r="AQE15" s="253"/>
      <c r="AQF15" s="253"/>
      <c r="AQG15" s="253"/>
      <c r="AQH15" s="253"/>
      <c r="AQI15" s="253"/>
      <c r="AQJ15" s="253"/>
      <c r="AQK15" s="253"/>
      <c r="AQL15" s="253"/>
      <c r="AQM15" s="253"/>
      <c r="AQN15" s="253"/>
      <c r="AQO15" s="253"/>
      <c r="AQP15" s="253"/>
      <c r="AQQ15" s="253"/>
      <c r="AQR15" s="253"/>
      <c r="AQS15" s="253"/>
      <c r="AQT15" s="253"/>
      <c r="AQU15" s="253"/>
      <c r="AQV15" s="253"/>
      <c r="AQW15" s="253"/>
      <c r="AQX15" s="253"/>
      <c r="AQY15" s="253"/>
      <c r="AQZ15" s="253"/>
      <c r="ARA15" s="253"/>
      <c r="ARB15" s="253"/>
      <c r="ARC15" s="253"/>
      <c r="ARD15" s="253"/>
      <c r="ARE15" s="253"/>
      <c r="ARF15" s="253"/>
      <c r="ARG15" s="253"/>
      <c r="ARH15" s="253"/>
      <c r="ARI15" s="253"/>
      <c r="ARJ15" s="253"/>
      <c r="ARK15" s="253"/>
      <c r="ARL15" s="253"/>
      <c r="ARM15" s="253"/>
      <c r="ARN15" s="253"/>
      <c r="ARO15" s="253"/>
      <c r="ARP15" s="253"/>
      <c r="ARQ15" s="253"/>
      <c r="ARR15" s="253"/>
      <c r="ARS15" s="253"/>
      <c r="ART15" s="253"/>
      <c r="ARU15" s="253"/>
      <c r="ARV15" s="253"/>
      <c r="ARW15" s="253"/>
      <c r="ARX15" s="253"/>
      <c r="ARY15" s="256"/>
      <c r="ARZ15" s="253"/>
      <c r="ASA15" s="253"/>
      <c r="ASB15" s="253"/>
      <c r="ASC15" s="253"/>
      <c r="ASD15" s="254"/>
      <c r="ASE15" s="257"/>
      <c r="ASG15" s="6"/>
      <c r="ASH15" s="6"/>
      <c r="ASI15" s="6"/>
      <c r="ASJ15" s="6"/>
      <c r="ASL15" s="6"/>
      <c r="ASM15" s="6"/>
      <c r="ASN15" s="6"/>
      <c r="ASP15" s="6"/>
    </row>
    <row r="16" spans="1:1186" s="9" customFormat="1" ht="15.75" customHeight="1" x14ac:dyDescent="0.2">
      <c r="A16" s="100" t="str">
        <f>A43</f>
        <v>1. Mão-de-obra</v>
      </c>
      <c r="B16" s="101"/>
      <c r="C16" s="102"/>
      <c r="D16" s="102"/>
      <c r="E16" s="209">
        <f>+F59</f>
        <v>4792.9129997119999</v>
      </c>
      <c r="F16" s="103">
        <f t="shared" ref="F16:F29" si="0">IFERROR(E16/$E$30,0)</f>
        <v>0.39306782984116406</v>
      </c>
      <c r="G16" s="40"/>
      <c r="ASI16" s="6"/>
      <c r="ASJ16" s="6"/>
    </row>
    <row r="17" spans="1:8 1173:1173" s="2" customFormat="1" ht="15.75" customHeight="1" x14ac:dyDescent="0.2">
      <c r="A17" s="45" t="str">
        <f>A44</f>
        <v>1.1. Motorista Turno do Dia</v>
      </c>
      <c r="B17" s="41"/>
      <c r="C17" s="43"/>
      <c r="D17" s="43"/>
      <c r="E17" s="210">
        <f>F51</f>
        <v>4141.7129997120001</v>
      </c>
      <c r="F17" s="52">
        <f t="shared" si="0"/>
        <v>0.33966277725457494</v>
      </c>
      <c r="G17" s="240"/>
      <c r="H17" s="240"/>
    </row>
    <row r="18" spans="1:8 1173:1173" s="2" customFormat="1" ht="15.75" customHeight="1" x14ac:dyDescent="0.2">
      <c r="A18" s="45" t="str">
        <f>A53</f>
        <v>1.2. Vale-alimentação (diário)</v>
      </c>
      <c r="B18" s="41"/>
      <c r="C18" s="43"/>
      <c r="D18" s="43"/>
      <c r="E18" s="210">
        <f>F56</f>
        <v>651.20000000000005</v>
      </c>
      <c r="F18" s="52">
        <f t="shared" si="0"/>
        <v>5.340505258658914E-2</v>
      </c>
      <c r="G18" s="240"/>
      <c r="H18" s="240"/>
    </row>
    <row r="19" spans="1:8 1173:1173" s="9" customFormat="1" ht="15.75" customHeight="1" x14ac:dyDescent="0.2">
      <c r="A19" s="111" t="str">
        <f>A61</f>
        <v>2. Veículos e Equipamentos</v>
      </c>
      <c r="B19" s="112"/>
      <c r="C19" s="102"/>
      <c r="D19" s="102"/>
      <c r="E19" s="209">
        <f>+F119</f>
        <v>5331.1019999999999</v>
      </c>
      <c r="F19" s="103">
        <f t="shared" si="0"/>
        <v>0.43720482594359722</v>
      </c>
      <c r="G19" s="241"/>
      <c r="H19" s="241"/>
    </row>
    <row r="20" spans="1:8 1173:1173" s="2" customFormat="1" ht="15.75" customHeight="1" x14ac:dyDescent="0.2">
      <c r="A20" s="59" t="str">
        <f>A63</f>
        <v>2.1. Veículo</v>
      </c>
      <c r="B20" s="42"/>
      <c r="C20" s="43"/>
      <c r="D20" s="43"/>
      <c r="E20" s="210">
        <f>SUM(E21:E26)</f>
        <v>5331.1019999999999</v>
      </c>
      <c r="F20" s="118">
        <f t="shared" si="0"/>
        <v>0.43720482594359722</v>
      </c>
      <c r="G20" s="241"/>
      <c r="H20" s="241"/>
    </row>
    <row r="21" spans="1:8 1173:1173" s="2" customFormat="1" ht="15.75" customHeight="1" x14ac:dyDescent="0.2">
      <c r="A21" s="59" t="str">
        <f>A64</f>
        <v>2.1.1. Depreciação</v>
      </c>
      <c r="B21" s="42"/>
      <c r="C21" s="43"/>
      <c r="D21" s="43"/>
      <c r="E21" s="210">
        <f>F73</f>
        <v>707.3</v>
      </c>
      <c r="F21" s="118">
        <f>IFERROR(E21/$E$30,0)</f>
        <v>5.8005825697933805E-2</v>
      </c>
      <c r="G21" s="40"/>
      <c r="H21" s="241"/>
      <c r="ASC21" s="4"/>
    </row>
    <row r="22" spans="1:8 1173:1173" s="2" customFormat="1" ht="15.75" customHeight="1" x14ac:dyDescent="0.2">
      <c r="A22" s="59" t="str">
        <f>A75</f>
        <v>2.1.2. Remuneração do Capital</v>
      </c>
      <c r="B22" s="42"/>
      <c r="C22" s="43"/>
      <c r="D22" s="43"/>
      <c r="E22" s="210">
        <f>F83</f>
        <v>908.80200000000002</v>
      </c>
      <c r="F22" s="118">
        <f t="shared" si="0"/>
        <v>7.45310482198977E-2</v>
      </c>
      <c r="G22" s="241"/>
      <c r="H22" s="241"/>
      <c r="ASC22" s="4"/>
    </row>
    <row r="23" spans="1:8 1173:1173" s="2" customFormat="1" ht="15.75" customHeight="1" x14ac:dyDescent="0.2">
      <c r="A23" s="59" t="str">
        <f>A85</f>
        <v>2.1.3. Impostos e Seguros</v>
      </c>
      <c r="B23" s="42"/>
      <c r="C23" s="43"/>
      <c r="D23" s="43"/>
      <c r="E23" s="210">
        <f>F91</f>
        <v>250</v>
      </c>
      <c r="F23" s="118">
        <f t="shared" si="0"/>
        <v>2.0502553972124207E-2</v>
      </c>
      <c r="G23" s="241"/>
      <c r="H23" s="241">
        <f>SUM(E21:E23,E18,E17)</f>
        <v>6659.0149997119997</v>
      </c>
      <c r="ASC23" s="4"/>
    </row>
    <row r="24" spans="1:8 1173:1173" s="2" customFormat="1" ht="15.75" customHeight="1" x14ac:dyDescent="0.2">
      <c r="A24" s="59" t="str">
        <f>A94</f>
        <v>2.1.4. Consumos</v>
      </c>
      <c r="B24" s="42"/>
      <c r="C24" s="43"/>
      <c r="D24" s="43"/>
      <c r="E24" s="210">
        <f>F104</f>
        <v>2184</v>
      </c>
      <c r="F24" s="118">
        <f t="shared" si="0"/>
        <v>0.17911031150047707</v>
      </c>
      <c r="G24" s="40"/>
      <c r="H24" s="241"/>
      <c r="ASC24" s="4"/>
    </row>
    <row r="25" spans="1:8 1173:1173" s="2" customFormat="1" ht="15.75" customHeight="1" x14ac:dyDescent="0.2">
      <c r="A25" s="59" t="str">
        <f>A106</f>
        <v>2.1.5. Manutenção</v>
      </c>
      <c r="B25" s="42"/>
      <c r="C25" s="43"/>
      <c r="D25" s="43"/>
      <c r="E25" s="210">
        <f>F109</f>
        <v>1155</v>
      </c>
      <c r="F25" s="118">
        <f t="shared" si="0"/>
        <v>9.4721799351213845E-2</v>
      </c>
      <c r="G25" s="40"/>
      <c r="H25" s="241"/>
      <c r="ASC25" s="274"/>
    </row>
    <row r="26" spans="1:8 1173:1173" s="2" customFormat="1" ht="15.75" customHeight="1" x14ac:dyDescent="0.2">
      <c r="A26" s="59" t="str">
        <f>A111</f>
        <v>2.1.6. Pneus</v>
      </c>
      <c r="B26" s="42"/>
      <c r="C26" s="43"/>
      <c r="D26" s="43"/>
      <c r="E26" s="210">
        <f>F116</f>
        <v>126</v>
      </c>
      <c r="F26" s="118">
        <f t="shared" si="0"/>
        <v>1.03332872019506E-2</v>
      </c>
      <c r="G26" s="241"/>
      <c r="H26" s="241"/>
    </row>
    <row r="27" spans="1:8 1173:1173" s="2" customFormat="1" ht="15.75" customHeight="1" x14ac:dyDescent="0.2">
      <c r="A27" s="111" t="str">
        <f>A121</f>
        <v>3. Uniformes</v>
      </c>
      <c r="B27" s="112"/>
      <c r="C27" s="102"/>
      <c r="D27" s="102"/>
      <c r="E27" s="209">
        <f>F130</f>
        <v>29.999999999999996</v>
      </c>
      <c r="F27" s="103">
        <f>IFERROR(E27/$E$30,0)</f>
        <v>2.4603064766549046E-3</v>
      </c>
      <c r="G27" s="241"/>
      <c r="H27" s="241"/>
    </row>
    <row r="28" spans="1:8 1173:1173" s="9" customFormat="1" ht="15.75" customHeight="1" x14ac:dyDescent="0.2">
      <c r="A28" s="111" t="str">
        <f>A133</f>
        <v>4. Outros materiais e serviços</v>
      </c>
      <c r="B28" s="112"/>
      <c r="C28" s="102"/>
      <c r="D28" s="102"/>
      <c r="E28" s="209">
        <f>+F142</f>
        <v>349.16666666666669</v>
      </c>
      <c r="F28" s="103">
        <f t="shared" si="0"/>
        <v>2.8635233714400146E-2</v>
      </c>
      <c r="G28" s="241"/>
      <c r="H28" s="241"/>
    </row>
    <row r="29" spans="1:8 1173:1173" s="9" customFormat="1" ht="15.75" customHeight="1" thickBot="1" x14ac:dyDescent="0.25">
      <c r="A29" s="111" t="str">
        <f>A147</f>
        <v>5. Benefícios e Despesas Indiretas - BDI</v>
      </c>
      <c r="B29" s="112"/>
      <c r="C29" s="102"/>
      <c r="D29" s="102"/>
      <c r="E29" s="211">
        <f>+F153</f>
        <v>1720.4211569528252</v>
      </c>
      <c r="F29" s="103">
        <f t="shared" si="0"/>
        <v>0.1410921105008387</v>
      </c>
      <c r="G29" s="241"/>
      <c r="H29" s="241"/>
    </row>
    <row r="30" spans="1:8 1173:1173" s="2" customFormat="1" ht="15.75" customHeight="1" thickBot="1" x14ac:dyDescent="0.25">
      <c r="A30" s="38" t="str">
        <f>A156</f>
        <v>VALOR MENSAL TOTAL (R$/mês)</v>
      </c>
      <c r="B30" s="39"/>
      <c r="C30" s="24"/>
      <c r="D30" s="24"/>
      <c r="E30" s="280">
        <f>E16+E19+E28+E29</f>
        <v>12193.60282333149</v>
      </c>
      <c r="F30" s="117">
        <f>F16+F19+F28+F29</f>
        <v>1</v>
      </c>
      <c r="G30" s="244"/>
      <c r="H30" s="244"/>
    </row>
    <row r="31" spans="1:8 1173:1173" ht="15.75" x14ac:dyDescent="0.2">
      <c r="A31" s="283" t="str">
        <f>A161</f>
        <v>VALOR POR km:</v>
      </c>
      <c r="B31" s="284"/>
      <c r="C31" s="285"/>
      <c r="D31" s="285"/>
      <c r="E31" s="286">
        <f>F161</f>
        <v>5.8207632492054717</v>
      </c>
    </row>
    <row r="32" spans="1:8 1173:1173" ht="13.5" thickBot="1" x14ac:dyDescent="0.25"/>
    <row r="33" spans="1:12" s="2" customFormat="1" ht="15" customHeight="1" thickBot="1" x14ac:dyDescent="0.25">
      <c r="A33" s="368" t="s">
        <v>45</v>
      </c>
      <c r="B33" s="369"/>
      <c r="C33" s="369"/>
      <c r="D33" s="369"/>
      <c r="E33" s="370"/>
      <c r="F33" s="8"/>
      <c r="G33" s="4"/>
    </row>
    <row r="34" spans="1:12" s="2" customFormat="1" ht="15" customHeight="1" thickBot="1" x14ac:dyDescent="0.25">
      <c r="A34" s="365" t="s">
        <v>19</v>
      </c>
      <c r="B34" s="366"/>
      <c r="C34" s="366"/>
      <c r="D34" s="367"/>
      <c r="E34" s="44" t="s">
        <v>20</v>
      </c>
      <c r="F34" s="8"/>
      <c r="G34" s="4"/>
    </row>
    <row r="35" spans="1:12" s="2" customFormat="1" ht="15" customHeight="1" x14ac:dyDescent="0.2">
      <c r="A35" s="61" t="str">
        <f>+A44</f>
        <v>1.1. Motorista Turno do Dia</v>
      </c>
      <c r="B35" s="60"/>
      <c r="C35" s="60"/>
      <c r="D35" s="66"/>
      <c r="E35" s="63">
        <f>C50</f>
        <v>1</v>
      </c>
      <c r="F35" s="8"/>
      <c r="G35" s="4"/>
    </row>
    <row r="36" spans="1:12" s="2" customFormat="1" ht="15" customHeight="1" thickBot="1" x14ac:dyDescent="0.25">
      <c r="A36" s="64" t="s">
        <v>173</v>
      </c>
      <c r="B36" s="65"/>
      <c r="C36" s="65"/>
      <c r="D36" s="67"/>
      <c r="E36" s="68">
        <f>SUM(E35:E35)</f>
        <v>1</v>
      </c>
      <c r="F36" s="8"/>
      <c r="G36" s="4"/>
      <c r="H36" s="250"/>
      <c r="I36" s="7"/>
      <c r="J36" s="7"/>
      <c r="K36" s="7"/>
      <c r="L36" s="251"/>
    </row>
    <row r="37" spans="1:12" s="2" customFormat="1" ht="15" customHeight="1" thickBot="1" x14ac:dyDescent="0.25">
      <c r="A37" s="104"/>
      <c r="B37" s="105"/>
      <c r="C37" s="53"/>
      <c r="D37" s="53"/>
      <c r="E37" s="106"/>
      <c r="F37" s="8"/>
      <c r="G37" s="4"/>
      <c r="H37"/>
      <c r="I37" s="10"/>
      <c r="J37" s="10"/>
      <c r="K37" s="10"/>
      <c r="L37" s="10"/>
    </row>
    <row r="38" spans="1:12" s="2" customFormat="1" ht="15" customHeight="1" x14ac:dyDescent="0.2">
      <c r="A38" s="357" t="s">
        <v>26</v>
      </c>
      <c r="B38" s="358"/>
      <c r="C38" s="358"/>
      <c r="D38" s="358"/>
      <c r="E38" s="44" t="s">
        <v>20</v>
      </c>
      <c r="F38" s="7"/>
      <c r="G38" s="4"/>
      <c r="H38" s="250"/>
      <c r="I38" s="7"/>
      <c r="J38" s="7"/>
      <c r="K38" s="7"/>
      <c r="L38" s="7"/>
    </row>
    <row r="39" spans="1:12" s="2" customFormat="1" ht="15" customHeight="1" thickBot="1" x14ac:dyDescent="0.25">
      <c r="A39" s="107" t="str">
        <f>+A63</f>
        <v>2.1. Veículo</v>
      </c>
      <c r="B39" s="108"/>
      <c r="C39" s="108"/>
      <c r="D39" s="109"/>
      <c r="E39" s="110">
        <f>C72</f>
        <v>1</v>
      </c>
      <c r="F39" s="7"/>
      <c r="G39" s="4"/>
      <c r="H39"/>
      <c r="I39" s="7"/>
      <c r="J39" s="7"/>
      <c r="K39" s="7"/>
      <c r="L39" s="7"/>
    </row>
    <row r="40" spans="1:12" s="2" customFormat="1" ht="15" customHeight="1" thickBot="1" x14ac:dyDescent="0.25">
      <c r="A40" s="53"/>
      <c r="B40" s="53"/>
      <c r="C40" s="53"/>
      <c r="D40" s="48"/>
      <c r="E40" s="204"/>
      <c r="F40" s="7"/>
      <c r="G40" s="4"/>
      <c r="H40" s="250"/>
      <c r="I40" s="7"/>
      <c r="J40" s="7"/>
      <c r="K40" s="5"/>
      <c r="L40" s="7"/>
    </row>
    <row r="41" spans="1:12" s="9" customFormat="1" ht="15.75" customHeight="1" thickBot="1" x14ac:dyDescent="0.25">
      <c r="A41" s="213" t="s">
        <v>107</v>
      </c>
      <c r="B41" s="214">
        <v>1</v>
      </c>
      <c r="C41" s="33"/>
      <c r="D41" s="32"/>
      <c r="E41" s="125"/>
      <c r="G41" s="40"/>
      <c r="H41" s="250"/>
    </row>
    <row r="42" spans="1:12" s="2" customFormat="1" ht="15.75" customHeight="1" x14ac:dyDescent="0.2">
      <c r="A42" s="53"/>
      <c r="B42" s="53"/>
      <c r="C42" s="53"/>
      <c r="D42" s="48"/>
      <c r="E42" s="62"/>
      <c r="F42" s="7"/>
      <c r="G42" s="4"/>
      <c r="H42"/>
      <c r="I42" s="7"/>
      <c r="J42" s="7"/>
      <c r="K42" s="7"/>
      <c r="L42" s="7"/>
    </row>
    <row r="43" spans="1:12" ht="13.15" customHeight="1" x14ac:dyDescent="0.2">
      <c r="A43" s="9" t="s">
        <v>24</v>
      </c>
      <c r="H43" s="272"/>
      <c r="I43" s="251"/>
      <c r="J43" s="9"/>
      <c r="K43" s="9"/>
      <c r="L43" s="9"/>
    </row>
    <row r="44" spans="1:12" ht="15" thickBot="1" x14ac:dyDescent="0.25">
      <c r="A44" s="5" t="s">
        <v>146</v>
      </c>
      <c r="C44" s="5"/>
      <c r="H44" s="272"/>
      <c r="I44" s="5"/>
      <c r="J44" s="5"/>
      <c r="K44" s="5"/>
      <c r="L44" s="251"/>
    </row>
    <row r="45" spans="1:12" s="10" customFormat="1" ht="13.15" customHeight="1" thickBot="1" x14ac:dyDescent="0.25">
      <c r="A45" s="54" t="s">
        <v>28</v>
      </c>
      <c r="B45" s="55" t="s">
        <v>29</v>
      </c>
      <c r="C45" s="55" t="s">
        <v>20</v>
      </c>
      <c r="D45" s="56" t="s">
        <v>127</v>
      </c>
      <c r="E45" s="56" t="s">
        <v>30</v>
      </c>
      <c r="F45" s="57" t="s">
        <v>31</v>
      </c>
      <c r="G45" s="8"/>
      <c r="H45" s="250" t="s">
        <v>271</v>
      </c>
      <c r="I45" s="5"/>
      <c r="J45" s="5" t="s">
        <v>272</v>
      </c>
      <c r="K45" s="5"/>
      <c r="L45" s="251"/>
    </row>
    <row r="46" spans="1:12" x14ac:dyDescent="0.2">
      <c r="A46" s="237" t="s">
        <v>116</v>
      </c>
      <c r="B46" s="12" t="s">
        <v>5</v>
      </c>
      <c r="C46" s="12">
        <v>1</v>
      </c>
      <c r="D46" s="72">
        <f>2441.48</f>
        <v>2441.48</v>
      </c>
      <c r="E46" s="13">
        <f>C46*D46</f>
        <v>2441.48</v>
      </c>
      <c r="H46" s="229" t="s">
        <v>175</v>
      </c>
      <c r="I46" s="271" t="s">
        <v>273</v>
      </c>
      <c r="J46" s="10"/>
      <c r="K46" s="10"/>
      <c r="L46" s="10"/>
    </row>
    <row r="47" spans="1:12" s="9" customFormat="1" ht="13.5" x14ac:dyDescent="0.2">
      <c r="A47" s="83" t="s">
        <v>1</v>
      </c>
      <c r="B47" s="94"/>
      <c r="C47" s="94"/>
      <c r="D47" s="95"/>
      <c r="E47" s="85">
        <f>SUM(E46:E46)</f>
        <v>2441.48</v>
      </c>
      <c r="F47" s="40"/>
      <c r="G47" s="40"/>
      <c r="H47" s="250" t="s">
        <v>274</v>
      </c>
      <c r="I47" s="241" t="s">
        <v>275</v>
      </c>
      <c r="J47" s="5"/>
      <c r="K47" s="5"/>
      <c r="L47" s="10"/>
    </row>
    <row r="48" spans="1:12" x14ac:dyDescent="0.2">
      <c r="A48" s="14" t="s">
        <v>2</v>
      </c>
      <c r="B48" s="15" t="s">
        <v>0</v>
      </c>
      <c r="C48" s="116">
        <f>'2.Encargos Sociais'!C38*100</f>
        <v>69.639439999999993</v>
      </c>
      <c r="D48" s="16">
        <f>E47</f>
        <v>2441.48</v>
      </c>
      <c r="E48" s="16">
        <f>D48*C48/100</f>
        <v>1700.2329997119998</v>
      </c>
      <c r="H48" t="s">
        <v>276</v>
      </c>
      <c r="I48" s="353">
        <v>3365.78</v>
      </c>
      <c r="J48" s="5"/>
      <c r="K48" s="5"/>
      <c r="L48" s="10"/>
    </row>
    <row r="49" spans="1:793" s="9" customFormat="1" ht="13.5" x14ac:dyDescent="0.2">
      <c r="A49" s="83" t="s">
        <v>132</v>
      </c>
      <c r="B49" s="220"/>
      <c r="C49" s="220"/>
      <c r="D49" s="221"/>
      <c r="E49" s="85">
        <f>E47+E48</f>
        <v>4141.7129997120001</v>
      </c>
      <c r="F49" s="40"/>
      <c r="G49" s="40"/>
      <c r="H49" s="250" t="s">
        <v>176</v>
      </c>
      <c r="I49" s="241" t="s">
        <v>277</v>
      </c>
      <c r="J49" s="5"/>
      <c r="K49" s="5"/>
      <c r="L49" s="10"/>
    </row>
    <row r="50" spans="1:793" ht="13.5" thickBot="1" x14ac:dyDescent="0.25">
      <c r="A50" s="14" t="s">
        <v>3</v>
      </c>
      <c r="B50" s="15" t="s">
        <v>4</v>
      </c>
      <c r="C50" s="71">
        <v>1</v>
      </c>
      <c r="D50" s="16">
        <f>E49</f>
        <v>4141.7129997120001</v>
      </c>
      <c r="E50" s="16">
        <f>C50*D50</f>
        <v>4141.7129997120001</v>
      </c>
      <c r="H50" t="s">
        <v>177</v>
      </c>
      <c r="I50" s="241" t="s">
        <v>278</v>
      </c>
      <c r="J50" s="5"/>
      <c r="K50" s="5"/>
      <c r="L50" s="10"/>
    </row>
    <row r="51" spans="1:793" ht="14.25" thickBot="1" x14ac:dyDescent="0.25">
      <c r="D51" s="98" t="s">
        <v>106</v>
      </c>
      <c r="E51" s="46">
        <f>$B$41</f>
        <v>1</v>
      </c>
      <c r="F51" s="99">
        <f>E50</f>
        <v>4141.7129997120001</v>
      </c>
      <c r="H51" s="250" t="s">
        <v>178</v>
      </c>
      <c r="I51" s="9" t="s">
        <v>279</v>
      </c>
      <c r="J51" s="9"/>
      <c r="K51" s="9"/>
      <c r="L51" s="9"/>
    </row>
    <row r="52" spans="1:793" ht="11.25" customHeight="1" x14ac:dyDescent="0.2">
      <c r="G52" s="7"/>
    </row>
    <row r="53" spans="1:793" ht="13.5" thickBot="1" x14ac:dyDescent="0.25">
      <c r="A53" s="5" t="s">
        <v>160</v>
      </c>
      <c r="F53" s="21"/>
      <c r="G53" s="7"/>
      <c r="H53" s="7" t="s">
        <v>280</v>
      </c>
    </row>
    <row r="54" spans="1:793" ht="13.5" thickBot="1" x14ac:dyDescent="0.25">
      <c r="A54" s="54" t="s">
        <v>28</v>
      </c>
      <c r="B54" s="55" t="s">
        <v>29</v>
      </c>
      <c r="C54" s="55" t="s">
        <v>20</v>
      </c>
      <c r="D54" s="56" t="s">
        <v>127</v>
      </c>
      <c r="E54" s="56" t="s">
        <v>30</v>
      </c>
      <c r="F54" s="57" t="s">
        <v>31</v>
      </c>
      <c r="G54" s="7"/>
    </row>
    <row r="55" spans="1:793" ht="13.5" thickBot="1" x14ac:dyDescent="0.25">
      <c r="A55" s="14" t="str">
        <f>A44</f>
        <v>1.1. Motorista Turno do Dia</v>
      </c>
      <c r="B55" s="15" t="s">
        <v>6</v>
      </c>
      <c r="C55" s="82">
        <v>22</v>
      </c>
      <c r="D55" s="75">
        <f>37*0.8</f>
        <v>29.6</v>
      </c>
      <c r="E55" s="46">
        <f>C55*D55</f>
        <v>651.20000000000005</v>
      </c>
      <c r="F55" s="21"/>
      <c r="G55" s="7"/>
    </row>
    <row r="56" spans="1:793" ht="13.5" thickBot="1" x14ac:dyDescent="0.25">
      <c r="F56" s="20">
        <f>E55</f>
        <v>651.20000000000005</v>
      </c>
      <c r="G56" s="7"/>
    </row>
    <row r="57" spans="1:793" x14ac:dyDescent="0.2">
      <c r="G57" s="7"/>
    </row>
    <row r="58" spans="1:793" ht="13.5" thickBot="1" x14ac:dyDescent="0.25">
      <c r="G58" s="7"/>
    </row>
    <row r="59" spans="1:793" ht="13.5" thickBot="1" x14ac:dyDescent="0.25">
      <c r="A59" s="22" t="s">
        <v>44</v>
      </c>
      <c r="B59" s="23"/>
      <c r="C59" s="23"/>
      <c r="D59" s="24"/>
      <c r="E59" s="25"/>
      <c r="F59" s="20">
        <f>+F56+F51</f>
        <v>4792.9129997119999</v>
      </c>
      <c r="G59" s="7"/>
    </row>
    <row r="61" spans="1:793" x14ac:dyDescent="0.2">
      <c r="A61" s="9" t="s">
        <v>165</v>
      </c>
      <c r="G61" s="7"/>
    </row>
    <row r="62" spans="1:793" ht="11.25" customHeight="1" x14ac:dyDescent="0.2">
      <c r="B62" s="86"/>
      <c r="G62" s="7"/>
      <c r="H62" s="279"/>
      <c r="I62" s="279"/>
      <c r="J62" s="301"/>
    </row>
    <row r="63" spans="1:793" x14ac:dyDescent="0.2">
      <c r="A63" s="5" t="s">
        <v>166</v>
      </c>
      <c r="G63" s="7"/>
    </row>
    <row r="64" spans="1:793" ht="13.5" thickBot="1" x14ac:dyDescent="0.25">
      <c r="A64" s="86" t="s">
        <v>167</v>
      </c>
      <c r="G64" s="7"/>
      <c r="H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7" t="s">
        <v>150</v>
      </c>
      <c r="ADM64" s="5" t="s">
        <v>181</v>
      </c>
    </row>
    <row r="65" spans="1:794" ht="13.5" thickBot="1" x14ac:dyDescent="0.25">
      <c r="A65" s="54" t="s">
        <v>28</v>
      </c>
      <c r="B65" s="55" t="s">
        <v>29</v>
      </c>
      <c r="C65" s="55" t="s">
        <v>20</v>
      </c>
      <c r="D65" s="56" t="s">
        <v>127</v>
      </c>
      <c r="E65" s="56" t="s">
        <v>30</v>
      </c>
      <c r="F65" s="57" t="s">
        <v>31</v>
      </c>
      <c r="G65" s="7"/>
      <c r="H65" s="7">
        <v>2018</v>
      </c>
      <c r="J65" s="5">
        <v>2021</v>
      </c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8"/>
      <c r="AT65" s="278"/>
      <c r="AU65" s="278"/>
      <c r="AV65" s="278"/>
      <c r="AW65" s="278"/>
      <c r="AX65" s="278"/>
      <c r="AY65" s="278"/>
      <c r="AZ65" s="278"/>
      <c r="BA65" s="278"/>
      <c r="BB65" s="278"/>
      <c r="BC65" s="278"/>
      <c r="BD65" s="278"/>
      <c r="BE65" s="278"/>
      <c r="BF65" s="278"/>
      <c r="BG65" s="278"/>
      <c r="BH65" s="278"/>
      <c r="BI65" s="278"/>
      <c r="BJ65" s="278"/>
      <c r="BK65" s="278"/>
      <c r="BL65" s="278"/>
      <c r="BM65" s="278"/>
      <c r="BN65" s="278"/>
      <c r="BO65" s="278"/>
      <c r="BP65" s="278"/>
      <c r="BQ65" s="278"/>
      <c r="BR65" s="278"/>
      <c r="BS65" s="278"/>
      <c r="BT65" s="278"/>
      <c r="BU65" s="278"/>
      <c r="BV65" s="278"/>
      <c r="BW65" s="278"/>
      <c r="BX65" s="278"/>
      <c r="BY65" s="278"/>
      <c r="BZ65" s="278"/>
      <c r="CA65" s="278"/>
      <c r="CB65" s="278"/>
      <c r="CC65" s="278"/>
      <c r="CD65" s="278"/>
      <c r="CE65" s="278"/>
      <c r="CF65" s="278"/>
      <c r="CG65" s="278"/>
      <c r="CH65" s="278"/>
      <c r="CI65" s="278"/>
      <c r="CJ65" s="278"/>
      <c r="CK65" s="278"/>
      <c r="CL65" s="278"/>
      <c r="CM65" s="278"/>
      <c r="CN65" s="278"/>
      <c r="CO65" s="278"/>
      <c r="CP65" s="278"/>
      <c r="CQ65" s="278"/>
      <c r="CR65" s="278"/>
      <c r="CS65" s="278"/>
      <c r="CT65" s="278"/>
      <c r="CU65" s="278"/>
      <c r="CV65" s="278"/>
      <c r="CW65" s="278"/>
      <c r="CX65" s="278"/>
      <c r="CY65" s="278"/>
      <c r="CZ65" s="278"/>
      <c r="DA65" s="278"/>
      <c r="DB65" s="278"/>
      <c r="DC65" s="278"/>
      <c r="DD65" s="278"/>
      <c r="DE65" s="278"/>
      <c r="DF65" s="278"/>
      <c r="DG65" s="278"/>
      <c r="DH65" s="278"/>
      <c r="DI65" s="278"/>
      <c r="DJ65" s="278"/>
      <c r="DK65" s="278"/>
      <c r="DL65" s="278"/>
      <c r="DM65" s="278"/>
      <c r="DN65" s="278"/>
      <c r="DO65" s="278"/>
      <c r="DP65" s="278"/>
      <c r="DQ65" s="278"/>
      <c r="DR65" s="278"/>
      <c r="DS65" s="278"/>
      <c r="DT65" s="278"/>
      <c r="DU65" s="278"/>
      <c r="DV65" s="278"/>
      <c r="DW65" s="278"/>
      <c r="DX65" s="278"/>
      <c r="DY65" s="278"/>
      <c r="DZ65" s="278"/>
      <c r="EA65" s="278"/>
      <c r="EB65" s="278"/>
      <c r="EC65" s="278"/>
      <c r="ED65" s="278"/>
      <c r="EE65" s="278"/>
      <c r="EF65" s="278"/>
      <c r="EG65" s="278"/>
      <c r="EH65" s="278"/>
      <c r="EI65" s="278"/>
      <c r="EJ65" s="278"/>
      <c r="EK65" s="278"/>
      <c r="EL65" s="278"/>
      <c r="EM65" s="278"/>
      <c r="EN65" s="278"/>
      <c r="EO65" s="278"/>
      <c r="EP65" s="278"/>
      <c r="EQ65" s="278"/>
      <c r="ER65" s="278"/>
      <c r="ES65" s="278"/>
      <c r="ET65" s="278"/>
      <c r="EU65" s="278"/>
      <c r="EV65" s="278"/>
      <c r="EW65" s="278"/>
      <c r="EX65" s="278"/>
      <c r="EY65" s="278"/>
      <c r="EZ65" s="278"/>
      <c r="FA65" s="278"/>
      <c r="FB65" s="278"/>
      <c r="FC65" s="278"/>
      <c r="FD65" s="278"/>
      <c r="FE65" s="278"/>
      <c r="FF65" s="278"/>
      <c r="FG65" s="278"/>
      <c r="FH65" s="278"/>
      <c r="FI65" s="278"/>
      <c r="FJ65" s="278"/>
      <c r="FK65" s="278"/>
      <c r="FL65" s="278"/>
      <c r="FM65" s="278"/>
      <c r="FN65" s="278"/>
      <c r="FO65" s="278"/>
      <c r="FP65" s="278"/>
      <c r="FQ65" s="278"/>
      <c r="FR65" s="278"/>
      <c r="FS65" s="278"/>
      <c r="FT65" s="278"/>
      <c r="FU65" s="278"/>
      <c r="FV65" s="278"/>
      <c r="FW65" s="278"/>
      <c r="FX65" s="278"/>
      <c r="FY65" s="278"/>
      <c r="FZ65" s="278"/>
      <c r="GA65" s="278"/>
      <c r="GB65" s="278"/>
      <c r="GC65" s="278"/>
      <c r="GD65" s="278"/>
      <c r="GE65" s="278"/>
      <c r="GF65" s="278"/>
      <c r="GG65" s="278"/>
      <c r="GH65" s="278"/>
      <c r="GI65" s="278"/>
      <c r="GJ65" s="278"/>
      <c r="GK65" s="278"/>
      <c r="GL65" s="278"/>
      <c r="GM65" s="278"/>
      <c r="GN65" s="278"/>
      <c r="GO65" s="278"/>
      <c r="GP65" s="278"/>
      <c r="GQ65" s="278"/>
      <c r="GR65" s="278"/>
      <c r="GS65" s="278"/>
      <c r="GT65" s="278"/>
      <c r="GU65" s="278"/>
      <c r="GV65" s="278"/>
      <c r="GW65" s="278"/>
      <c r="GX65" s="278"/>
      <c r="GY65" s="278"/>
      <c r="GZ65" s="278"/>
      <c r="HA65" s="278"/>
      <c r="HB65" s="278"/>
      <c r="HC65" s="278"/>
      <c r="HD65" s="278"/>
      <c r="HE65" s="278"/>
      <c r="HF65" s="278"/>
      <c r="HG65" s="278"/>
      <c r="HH65" s="278"/>
      <c r="HI65" s="278"/>
      <c r="HJ65" s="278"/>
      <c r="HK65" s="278"/>
      <c r="HL65" s="278"/>
      <c r="HM65" s="278"/>
      <c r="HN65" s="278"/>
      <c r="HO65" s="278"/>
      <c r="HP65" s="278"/>
      <c r="HQ65" s="278"/>
      <c r="HR65" s="278"/>
      <c r="HS65" s="278"/>
      <c r="HT65" s="278"/>
      <c r="HU65" s="278"/>
      <c r="HV65" s="278"/>
      <c r="HW65" s="278"/>
      <c r="HX65" s="278"/>
      <c r="HY65" s="278"/>
      <c r="HZ65" s="278"/>
      <c r="IA65" s="278"/>
      <c r="IB65" s="278"/>
      <c r="IC65" s="278"/>
      <c r="ID65" s="278"/>
      <c r="IE65" s="278"/>
      <c r="IF65" s="278"/>
      <c r="IG65" s="278"/>
      <c r="IH65" s="278"/>
      <c r="II65" s="278"/>
      <c r="IJ65" s="278"/>
      <c r="IK65" s="278"/>
      <c r="IL65" s="278"/>
      <c r="IM65" s="278"/>
      <c r="IN65" s="278"/>
      <c r="IO65" s="278"/>
      <c r="IP65" s="278"/>
      <c r="IQ65" s="278"/>
      <c r="IR65" s="278"/>
      <c r="IS65" s="278"/>
      <c r="IT65" s="278"/>
      <c r="IU65" s="278"/>
      <c r="IV65" s="278"/>
      <c r="IW65" s="278"/>
      <c r="IX65" s="278"/>
      <c r="IY65" s="278"/>
      <c r="IZ65" s="278"/>
      <c r="JA65" s="278"/>
      <c r="JB65" s="278"/>
      <c r="JC65" s="278"/>
      <c r="JD65" s="278"/>
      <c r="JE65" s="278"/>
      <c r="JF65" s="278"/>
      <c r="JG65" s="278"/>
      <c r="JH65" s="278"/>
      <c r="JI65" s="278"/>
      <c r="JJ65" s="278"/>
      <c r="JK65" s="278"/>
      <c r="JL65" s="278"/>
      <c r="JM65" s="278"/>
      <c r="JN65" s="278"/>
      <c r="JO65" s="278"/>
      <c r="JP65" s="278"/>
      <c r="JQ65" s="278"/>
      <c r="JR65" s="278"/>
      <c r="JS65" s="278"/>
      <c r="JT65" s="278"/>
      <c r="JU65" s="278"/>
      <c r="JV65" s="278"/>
      <c r="JW65" s="278"/>
      <c r="JX65" s="278"/>
      <c r="JY65" s="278"/>
      <c r="JZ65" s="278"/>
      <c r="KA65" s="278"/>
      <c r="KB65" s="278"/>
      <c r="KC65" s="278"/>
      <c r="KD65" s="278"/>
      <c r="KE65" s="278"/>
      <c r="KF65" s="278"/>
      <c r="KG65" s="278"/>
      <c r="KH65" s="278"/>
      <c r="KI65" s="278"/>
      <c r="KJ65" s="278"/>
      <c r="KK65" s="278"/>
      <c r="KL65" s="278"/>
      <c r="KM65" s="278"/>
      <c r="KN65" s="278"/>
      <c r="KO65" s="278"/>
      <c r="KP65" s="278"/>
      <c r="KQ65" s="278"/>
      <c r="KR65" s="278"/>
      <c r="KS65" s="278"/>
      <c r="KT65" s="278"/>
      <c r="KU65" s="278"/>
      <c r="KV65" s="278"/>
      <c r="KW65" s="278"/>
      <c r="KX65" s="278"/>
      <c r="KY65" s="278"/>
      <c r="KZ65" s="278"/>
      <c r="LA65" s="278"/>
      <c r="LB65" s="278"/>
      <c r="LC65" s="278"/>
      <c r="LD65" s="278"/>
      <c r="LE65" s="278"/>
      <c r="LF65" s="278"/>
      <c r="LG65" s="278"/>
      <c r="LH65" s="278"/>
      <c r="LI65" s="278"/>
      <c r="LJ65" s="278"/>
      <c r="LK65" s="278"/>
      <c r="LL65" s="278"/>
      <c r="LM65" s="278"/>
      <c r="LN65" s="278"/>
      <c r="LO65" s="278"/>
      <c r="LP65" s="278"/>
      <c r="LQ65" s="278"/>
      <c r="LR65" s="278"/>
      <c r="LS65" s="278"/>
      <c r="LT65" s="278"/>
      <c r="LU65" s="278"/>
      <c r="LV65" s="278"/>
      <c r="LW65" s="278"/>
      <c r="LX65" s="278"/>
      <c r="LY65" s="278"/>
      <c r="LZ65" s="278"/>
      <c r="MA65" s="278"/>
      <c r="MB65" s="278"/>
      <c r="MC65" s="278"/>
      <c r="MD65" s="278"/>
      <c r="ME65" s="278"/>
      <c r="MF65" s="278"/>
      <c r="MG65" s="278"/>
      <c r="MH65" s="278"/>
      <c r="MI65" s="278"/>
      <c r="MJ65" s="278"/>
      <c r="MK65" s="278"/>
      <c r="ML65" s="278"/>
      <c r="MM65" s="278"/>
      <c r="MN65" s="278"/>
      <c r="MO65" s="278"/>
      <c r="MP65" s="278"/>
      <c r="MQ65" s="278"/>
      <c r="MR65" s="278"/>
      <c r="MS65" s="278"/>
      <c r="MT65" s="278"/>
      <c r="MU65" s="278"/>
      <c r="MV65" s="278"/>
      <c r="MW65" s="278"/>
      <c r="MX65" s="278"/>
      <c r="MY65" s="278"/>
      <c r="MZ65" s="278"/>
      <c r="NA65" s="278"/>
      <c r="NB65" s="278"/>
      <c r="NC65" s="278"/>
      <c r="ND65" s="278"/>
      <c r="NE65" s="278"/>
      <c r="NF65" s="278"/>
      <c r="NG65" s="278"/>
      <c r="NH65" s="278"/>
      <c r="NI65" s="278"/>
      <c r="NJ65" s="278"/>
      <c r="NK65" s="278"/>
      <c r="NL65" s="278"/>
      <c r="NM65" s="278"/>
      <c r="NN65" s="278"/>
      <c r="NO65" s="278"/>
      <c r="NP65" s="278"/>
      <c r="NQ65" s="278"/>
      <c r="NR65" s="278"/>
      <c r="NS65" s="278"/>
      <c r="NT65" s="278"/>
      <c r="NU65" s="278"/>
      <c r="NV65" s="278"/>
      <c r="NW65" s="278"/>
      <c r="NX65" s="278"/>
      <c r="NY65" s="278"/>
      <c r="NZ65" s="278"/>
      <c r="OA65" s="278"/>
      <c r="OB65" s="278"/>
      <c r="OC65" s="278"/>
      <c r="OD65" s="278"/>
      <c r="OE65" s="278"/>
      <c r="OF65" s="278"/>
      <c r="OG65" s="278"/>
      <c r="OH65" s="278"/>
      <c r="OI65" s="278"/>
      <c r="OJ65" s="278"/>
      <c r="OK65" s="278"/>
      <c r="OL65" s="278"/>
      <c r="OM65" s="278"/>
      <c r="ON65" s="278"/>
      <c r="OO65" s="278"/>
      <c r="OP65" s="278"/>
      <c r="OQ65" s="278"/>
      <c r="OR65" s="278"/>
      <c r="OS65" s="278"/>
      <c r="OT65" s="278"/>
      <c r="OU65" s="278"/>
      <c r="OV65" s="278"/>
      <c r="OW65" s="278"/>
      <c r="OX65" s="278"/>
      <c r="OY65" s="278"/>
      <c r="OZ65" s="278"/>
      <c r="PA65" s="278"/>
      <c r="PB65" s="278"/>
      <c r="PC65" s="278"/>
      <c r="PD65" s="278"/>
      <c r="PE65" s="278"/>
      <c r="PF65" s="278"/>
      <c r="PG65" s="278"/>
      <c r="PH65" s="278"/>
      <c r="PI65" s="278"/>
      <c r="PJ65" s="278"/>
      <c r="PK65" s="278"/>
      <c r="PL65" s="278"/>
      <c r="PM65" s="278"/>
      <c r="PN65" s="278"/>
      <c r="PO65" s="278"/>
      <c r="PP65" s="278"/>
      <c r="PQ65" s="278"/>
      <c r="PR65" s="278"/>
      <c r="PS65" s="278"/>
      <c r="PT65" s="278"/>
      <c r="PU65" s="278"/>
      <c r="PV65" s="278"/>
      <c r="PW65" s="278"/>
      <c r="PX65" s="278"/>
      <c r="PY65" s="278"/>
      <c r="PZ65" s="278"/>
      <c r="QA65" s="278"/>
      <c r="QB65" s="278"/>
      <c r="QC65" s="278"/>
      <c r="QD65" s="278"/>
      <c r="QE65" s="278"/>
      <c r="QF65" s="278"/>
      <c r="QG65" s="278"/>
      <c r="QH65" s="278"/>
      <c r="QI65" s="278"/>
      <c r="QJ65" s="278"/>
      <c r="QK65" s="278"/>
      <c r="QL65" s="278"/>
      <c r="QM65" s="278"/>
      <c r="QN65" s="278"/>
      <c r="QO65" s="278"/>
      <c r="QP65" s="278"/>
      <c r="QQ65" s="278"/>
      <c r="QR65" s="278"/>
      <c r="QS65" s="278"/>
      <c r="QT65" s="278"/>
      <c r="QU65" s="278"/>
      <c r="QV65" s="278"/>
      <c r="QW65" s="278"/>
      <c r="QX65" s="278"/>
      <c r="QY65" s="278"/>
      <c r="QZ65" s="278"/>
      <c r="RA65" s="278"/>
      <c r="RB65" s="278"/>
      <c r="RC65" s="278"/>
      <c r="RD65" s="278"/>
      <c r="RE65" s="278"/>
      <c r="RF65" s="278"/>
      <c r="RG65" s="278"/>
      <c r="RH65" s="278"/>
      <c r="RI65" s="278"/>
      <c r="RJ65" s="278"/>
      <c r="RK65" s="278"/>
      <c r="RL65" s="278"/>
      <c r="RM65" s="278"/>
      <c r="RN65" s="278"/>
      <c r="RO65" s="278"/>
      <c r="RP65" s="278"/>
      <c r="RQ65" s="278"/>
      <c r="RR65" s="278"/>
      <c r="RS65" s="278"/>
      <c r="RT65" s="278"/>
      <c r="RU65" s="278"/>
      <c r="RV65" s="278"/>
      <c r="RW65" s="278"/>
      <c r="RX65" s="278"/>
      <c r="RY65" s="278"/>
      <c r="RZ65" s="278"/>
      <c r="SA65" s="278"/>
      <c r="SB65" s="278"/>
      <c r="SC65" s="278"/>
      <c r="SD65" s="278"/>
      <c r="SE65" s="278"/>
      <c r="SF65" s="278"/>
      <c r="SG65" s="278"/>
      <c r="SH65" s="278"/>
      <c r="SI65" s="278"/>
      <c r="SJ65" s="278"/>
      <c r="SK65" s="278"/>
      <c r="SL65" s="278"/>
      <c r="SM65" s="278"/>
      <c r="SN65" s="278"/>
      <c r="SO65" s="278"/>
      <c r="SP65" s="278"/>
      <c r="SQ65" s="278"/>
      <c r="SR65" s="278"/>
      <c r="SS65" s="278"/>
      <c r="ST65" s="278"/>
      <c r="SU65" s="278"/>
      <c r="SV65" s="278"/>
      <c r="SW65" s="278"/>
      <c r="SX65" s="278"/>
      <c r="SY65" s="278"/>
      <c r="SZ65" s="278"/>
      <c r="TA65" s="278"/>
      <c r="TB65" s="278"/>
      <c r="TC65" s="278"/>
      <c r="TD65" s="278"/>
      <c r="TE65" s="278"/>
      <c r="TF65" s="278"/>
      <c r="TG65" s="278"/>
      <c r="TH65" s="278"/>
      <c r="TI65" s="278"/>
      <c r="TJ65" s="278"/>
      <c r="TK65" s="278"/>
      <c r="TL65" s="278"/>
      <c r="TM65" s="278"/>
      <c r="TN65" s="278"/>
      <c r="TO65" s="278"/>
      <c r="TP65" s="278"/>
      <c r="TQ65" s="278"/>
      <c r="TR65" s="278"/>
      <c r="TS65" s="278"/>
      <c r="TT65" s="278"/>
      <c r="TU65" s="278"/>
      <c r="TV65" s="278"/>
      <c r="TW65" s="278"/>
      <c r="TX65" s="278"/>
      <c r="TY65" s="278"/>
      <c r="TZ65" s="278"/>
      <c r="UA65" s="278"/>
      <c r="UB65" s="278"/>
      <c r="UC65" s="278"/>
      <c r="UD65" s="278"/>
      <c r="UE65" s="278"/>
      <c r="UF65" s="278"/>
      <c r="UG65" s="278"/>
      <c r="UH65" s="278"/>
      <c r="UI65" s="278"/>
      <c r="UJ65" s="278"/>
      <c r="UK65" s="278"/>
      <c r="UL65" s="278"/>
      <c r="UM65" s="278"/>
      <c r="UN65" s="278"/>
      <c r="UO65" s="278"/>
      <c r="UP65" s="278"/>
      <c r="UQ65" s="278"/>
      <c r="UR65" s="278"/>
      <c r="US65" s="278"/>
      <c r="UT65" s="278"/>
      <c r="UU65" s="278"/>
      <c r="UV65" s="278"/>
      <c r="UW65" s="278"/>
      <c r="UX65" s="278"/>
      <c r="UY65" s="278"/>
      <c r="UZ65" s="278"/>
      <c r="VA65" s="278"/>
      <c r="VB65" s="278"/>
      <c r="VC65" s="278"/>
      <c r="VD65" s="278"/>
      <c r="VE65" s="278"/>
      <c r="VF65" s="278"/>
      <c r="VG65" s="278"/>
      <c r="VH65" s="278"/>
      <c r="VI65" s="278"/>
      <c r="VJ65" s="278"/>
      <c r="VK65" s="278"/>
      <c r="VL65" s="278"/>
      <c r="VM65" s="278"/>
      <c r="VN65" s="278"/>
      <c r="VO65" s="278"/>
      <c r="VP65" s="278"/>
      <c r="VQ65" s="278"/>
      <c r="VR65" s="278"/>
      <c r="VS65" s="278"/>
      <c r="VT65" s="278"/>
      <c r="VU65" s="278"/>
      <c r="VV65" s="278"/>
      <c r="VW65" s="278"/>
      <c r="VX65" s="278"/>
      <c r="VY65" s="278"/>
      <c r="VZ65" s="278"/>
      <c r="WA65" s="278"/>
      <c r="WB65" s="278"/>
      <c r="WC65" s="278"/>
      <c r="WD65" s="278"/>
      <c r="WE65" s="278"/>
      <c r="WF65" s="278"/>
      <c r="WG65" s="278"/>
      <c r="WH65" s="278"/>
      <c r="WI65" s="278"/>
      <c r="WJ65" s="278"/>
      <c r="WK65" s="278"/>
      <c r="WL65" s="278"/>
      <c r="WM65" s="278"/>
      <c r="WN65" s="278"/>
      <c r="WO65" s="278"/>
      <c r="WP65" s="278"/>
      <c r="WQ65" s="278"/>
      <c r="WR65" s="278"/>
      <c r="WS65" s="278"/>
      <c r="WT65" s="278"/>
      <c r="WU65" s="278"/>
      <c r="WV65" s="278"/>
      <c r="WW65" s="278"/>
      <c r="WX65" s="278"/>
      <c r="WY65" s="278"/>
      <c r="WZ65" s="278"/>
      <c r="XA65" s="278"/>
      <c r="XB65" s="278"/>
      <c r="XC65" s="278"/>
      <c r="XD65" s="278"/>
      <c r="XE65" s="278"/>
      <c r="XF65" s="278"/>
      <c r="XG65" s="278"/>
      <c r="XH65" s="278"/>
      <c r="XI65" s="278"/>
      <c r="XJ65" s="278"/>
      <c r="XK65" s="278"/>
      <c r="XL65" s="278"/>
      <c r="XM65" s="278"/>
      <c r="XN65" s="278"/>
      <c r="XO65" s="278"/>
      <c r="XP65" s="278"/>
      <c r="XQ65" s="278"/>
      <c r="XR65" s="278"/>
      <c r="XS65" s="278"/>
      <c r="XT65" s="278"/>
      <c r="XU65" s="278"/>
      <c r="XV65" s="278"/>
      <c r="XW65" s="278"/>
      <c r="XX65" s="278"/>
      <c r="XY65" s="278"/>
      <c r="XZ65" s="278"/>
      <c r="YA65" s="278"/>
      <c r="YB65" s="278"/>
      <c r="YC65" s="278"/>
      <c r="YD65" s="278"/>
      <c r="YE65" s="278"/>
      <c r="YF65" s="278"/>
      <c r="YG65" s="278"/>
      <c r="YH65" s="278"/>
      <c r="YI65" s="278"/>
      <c r="YJ65" s="278"/>
      <c r="YK65" s="278"/>
      <c r="YL65" s="278"/>
      <c r="YM65" s="278"/>
      <c r="YN65" s="278"/>
      <c r="YO65" s="278"/>
      <c r="YP65" s="278"/>
      <c r="YQ65" s="278"/>
      <c r="YR65" s="278"/>
      <c r="YS65" s="278"/>
      <c r="YT65" s="278"/>
      <c r="YU65" s="278"/>
      <c r="YV65" s="278"/>
      <c r="YW65" s="278"/>
      <c r="YX65" s="278"/>
      <c r="YY65" s="278"/>
      <c r="YZ65" s="278"/>
      <c r="ZA65" s="278"/>
      <c r="ZB65" s="278"/>
      <c r="ZC65" s="278"/>
      <c r="ZD65" s="278"/>
      <c r="ZE65" s="278"/>
      <c r="ZF65" s="278"/>
      <c r="ZG65" s="278"/>
      <c r="ZH65" s="278"/>
      <c r="ZI65" s="278"/>
      <c r="ZJ65" s="278"/>
      <c r="ZK65" s="278"/>
      <c r="ZL65" s="278"/>
      <c r="ZM65" s="278"/>
      <c r="ZN65" s="278"/>
      <c r="ZO65" s="278"/>
      <c r="ZP65" s="278"/>
      <c r="ZQ65" s="278"/>
      <c r="ZR65" s="278"/>
      <c r="ZS65" s="278"/>
      <c r="ZT65" s="278"/>
      <c r="ZU65" s="278"/>
      <c r="ZV65" s="278"/>
      <c r="ZW65" s="278"/>
      <c r="ZX65" s="278"/>
      <c r="ZY65" s="278"/>
      <c r="ZZ65" s="278"/>
      <c r="AAA65" s="278"/>
      <c r="AAB65" s="278"/>
      <c r="AAC65" s="278"/>
      <c r="AAD65" s="278"/>
      <c r="AAE65" s="278"/>
      <c r="AAF65" s="278"/>
      <c r="AAG65" s="278"/>
      <c r="AAH65" s="278"/>
      <c r="AAI65" s="278"/>
      <c r="AAJ65" s="278"/>
      <c r="AAK65" s="278"/>
      <c r="AAL65" s="278"/>
      <c r="AAM65" s="278"/>
      <c r="AAN65" s="278"/>
      <c r="AAO65" s="278"/>
      <c r="AAP65" s="278"/>
      <c r="AAQ65" s="278"/>
      <c r="AAR65" s="278"/>
      <c r="AAS65" s="278"/>
      <c r="AAT65" s="278"/>
      <c r="AAU65" s="278"/>
      <c r="AAV65" s="278"/>
      <c r="AAW65" s="278"/>
      <c r="AAX65" s="278"/>
      <c r="AAY65" s="278"/>
      <c r="AAZ65" s="278"/>
      <c r="ABA65" s="278"/>
      <c r="ABB65" s="278"/>
      <c r="ABC65" s="278"/>
      <c r="ABD65" s="278"/>
      <c r="ABE65" s="278"/>
      <c r="ABF65" s="278"/>
      <c r="ABG65" s="278"/>
      <c r="ABH65" s="278"/>
      <c r="ABI65" s="278"/>
      <c r="ABJ65" s="278"/>
      <c r="ABK65" s="278"/>
      <c r="ABL65" s="278"/>
      <c r="ABM65" s="278"/>
      <c r="ABN65" s="278"/>
      <c r="ABO65" s="278"/>
      <c r="ABP65" s="278"/>
      <c r="ABQ65" s="278"/>
      <c r="ABR65" s="278"/>
      <c r="ABS65" s="278"/>
      <c r="ABT65" s="278"/>
      <c r="ABU65" s="278"/>
      <c r="ABV65" s="278"/>
      <c r="ABW65" s="278"/>
      <c r="ABX65" s="278"/>
      <c r="ABY65" s="278"/>
      <c r="ABZ65" s="278"/>
      <c r="ACA65" s="278"/>
      <c r="ACB65" s="278"/>
      <c r="ACC65" s="278"/>
      <c r="ACD65" s="278"/>
      <c r="ACE65" s="278"/>
      <c r="ACF65" s="278"/>
      <c r="ACG65" s="278"/>
      <c r="ACH65" s="278"/>
      <c r="ACI65" s="278"/>
      <c r="ACJ65" s="278"/>
      <c r="ACK65" s="278"/>
      <c r="ACL65" s="278"/>
      <c r="ACM65" s="278"/>
      <c r="ACN65" s="278"/>
      <c r="ACO65" s="278"/>
      <c r="ACP65" s="278"/>
      <c r="ACQ65" s="278"/>
      <c r="ACR65" s="278"/>
      <c r="ACS65" s="278"/>
      <c r="ACT65" s="278"/>
      <c r="ACU65" s="278"/>
      <c r="ACV65" s="278"/>
      <c r="ACW65" s="278"/>
      <c r="ACX65" s="278"/>
      <c r="ACY65" s="278"/>
      <c r="ACZ65" s="278"/>
      <c r="ADA65" s="278"/>
      <c r="ADB65" s="278"/>
      <c r="ADC65" s="278"/>
      <c r="ADD65" s="278"/>
      <c r="ADE65" s="278"/>
      <c r="ADF65" s="278"/>
      <c r="ADG65" s="278"/>
      <c r="ADH65" s="278"/>
      <c r="ADI65" s="278"/>
      <c r="ADJ65" s="278"/>
      <c r="ADK65" s="278"/>
      <c r="ADL65" s="279">
        <v>175805</v>
      </c>
      <c r="ADM65" s="279">
        <v>169734</v>
      </c>
      <c r="ADN65" s="278">
        <f>AVERAGE(N65:ADM65)</f>
        <v>172769.5</v>
      </c>
    </row>
    <row r="66" spans="1:794" x14ac:dyDescent="0.2">
      <c r="A66" s="237" t="s">
        <v>154</v>
      </c>
      <c r="B66" s="12" t="s">
        <v>6</v>
      </c>
      <c r="C66" s="227">
        <v>1</v>
      </c>
      <c r="D66" s="72">
        <v>180000</v>
      </c>
      <c r="E66" s="13">
        <f>C66*D66</f>
        <v>180000</v>
      </c>
      <c r="G66" s="7"/>
      <c r="H66" s="5" t="s">
        <v>250</v>
      </c>
      <c r="I66" s="278">
        <v>186852</v>
      </c>
      <c r="J66" s="278">
        <v>228211</v>
      </c>
      <c r="ADN66" s="7">
        <f>ADN65*0.9</f>
        <v>155492.55000000002</v>
      </c>
    </row>
    <row r="67" spans="1:794" x14ac:dyDescent="0.2">
      <c r="A67" s="239" t="s">
        <v>155</v>
      </c>
      <c r="B67" s="15" t="s">
        <v>46</v>
      </c>
      <c r="C67" s="71">
        <v>15</v>
      </c>
      <c r="D67" s="69"/>
      <c r="E67" s="16"/>
      <c r="G67" s="7"/>
      <c r="H67" s="351" t="s">
        <v>256</v>
      </c>
      <c r="I67" s="278">
        <v>186787</v>
      </c>
      <c r="J67" s="278">
        <v>272008</v>
      </c>
    </row>
    <row r="68" spans="1:794" x14ac:dyDescent="0.2">
      <c r="A68" s="14" t="s">
        <v>113</v>
      </c>
      <c r="B68" s="15" t="s">
        <v>46</v>
      </c>
      <c r="C68" s="71">
        <v>7</v>
      </c>
      <c r="D68" s="16"/>
      <c r="E68" s="16"/>
      <c r="F68" s="18"/>
      <c r="H68" s="5" t="s">
        <v>181</v>
      </c>
      <c r="I68" s="70">
        <v>190195</v>
      </c>
      <c r="J68" s="70">
        <v>213149</v>
      </c>
    </row>
    <row r="69" spans="1:794" x14ac:dyDescent="0.2">
      <c r="A69" s="239" t="s">
        <v>156</v>
      </c>
      <c r="B69" s="15" t="s">
        <v>0</v>
      </c>
      <c r="C69" s="116">
        <f>IFERROR(VLOOKUP(C67,'5. Depreciação'!A3:B32,2,FALSE),0)</f>
        <v>70.73</v>
      </c>
      <c r="D69" s="16">
        <f>E66</f>
        <v>180000</v>
      </c>
      <c r="E69" s="16">
        <f>C69*D69/100</f>
        <v>127314</v>
      </c>
      <c r="H69" s="5"/>
      <c r="I69" s="278">
        <f>AVERAGE(I66:I68)</f>
        <v>187944.66666666666</v>
      </c>
      <c r="J69" s="278">
        <f>AVERAGE(J66:J68)</f>
        <v>237789.33333333334</v>
      </c>
    </row>
    <row r="70" spans="1:794" ht="13.5" thickBot="1" x14ac:dyDescent="0.25">
      <c r="A70" s="230" t="s">
        <v>147</v>
      </c>
      <c r="B70" s="231" t="s">
        <v>5</v>
      </c>
      <c r="C70" s="231">
        <f>C67*12</f>
        <v>180</v>
      </c>
      <c r="D70" s="232">
        <f>IF(C68&lt;=C67,E69,0)</f>
        <v>127314</v>
      </c>
      <c r="E70" s="232">
        <f>IFERROR(D70/C70,0)</f>
        <v>707.3</v>
      </c>
      <c r="H70" s="278"/>
      <c r="I70" s="7">
        <f>I69*0.95</f>
        <v>178547.43333333332</v>
      </c>
      <c r="J70" s="7">
        <f>J69*0.95</f>
        <v>225899.86666666667</v>
      </c>
    </row>
    <row r="71" spans="1:794" ht="13.5" thickTop="1" x14ac:dyDescent="0.2">
      <c r="A71" s="93" t="s">
        <v>135</v>
      </c>
      <c r="B71" s="94"/>
      <c r="C71" s="94"/>
      <c r="D71" s="95"/>
      <c r="E71" s="96">
        <f>E70</f>
        <v>707.3</v>
      </c>
    </row>
    <row r="72" spans="1:794" ht="13.5" thickBot="1" x14ac:dyDescent="0.25">
      <c r="A72" s="83" t="s">
        <v>136</v>
      </c>
      <c r="B72" s="84" t="s">
        <v>6</v>
      </c>
      <c r="C72" s="71">
        <v>1</v>
      </c>
      <c r="D72" s="85">
        <f>E71</f>
        <v>707.3</v>
      </c>
      <c r="E72" s="96">
        <f>C72*D72</f>
        <v>707.3</v>
      </c>
      <c r="H72" s="5"/>
      <c r="I72" s="5"/>
      <c r="J72" s="5"/>
    </row>
    <row r="73" spans="1:794" ht="13.5" thickBot="1" x14ac:dyDescent="0.25">
      <c r="A73" s="226"/>
      <c r="B73" s="226"/>
      <c r="C73" s="226"/>
      <c r="D73" s="98" t="s">
        <v>106</v>
      </c>
      <c r="E73" s="46">
        <v>1</v>
      </c>
      <c r="F73" s="19">
        <f>E72*E73</f>
        <v>707.3</v>
      </c>
      <c r="H73" s="5"/>
      <c r="I73" s="5"/>
      <c r="J73" s="5"/>
    </row>
    <row r="74" spans="1:794" ht="11.25" customHeight="1" x14ac:dyDescent="0.2">
      <c r="H74" s="5"/>
      <c r="I74" s="5"/>
      <c r="J74" s="5"/>
    </row>
    <row r="75" spans="1:794" ht="13.5" thickBot="1" x14ac:dyDescent="0.25">
      <c r="A75" s="86" t="s">
        <v>168</v>
      </c>
      <c r="H75" s="287"/>
      <c r="I75" s="287"/>
      <c r="J75" s="287"/>
    </row>
    <row r="76" spans="1:794" ht="13.5" thickBot="1" x14ac:dyDescent="0.25">
      <c r="A76" s="88" t="s">
        <v>28</v>
      </c>
      <c r="B76" s="89" t="s">
        <v>29</v>
      </c>
      <c r="C76" s="89" t="s">
        <v>20</v>
      </c>
      <c r="D76" s="56" t="s">
        <v>127</v>
      </c>
      <c r="E76" s="90" t="s">
        <v>30</v>
      </c>
      <c r="F76" s="57" t="s">
        <v>31</v>
      </c>
      <c r="I76" s="70"/>
      <c r="J76" s="70"/>
    </row>
    <row r="77" spans="1:794" x14ac:dyDescent="0.2">
      <c r="A77" s="237" t="s">
        <v>154</v>
      </c>
      <c r="B77" s="15" t="s">
        <v>6</v>
      </c>
      <c r="C77" s="227">
        <v>1</v>
      </c>
      <c r="D77" s="16">
        <f>D66</f>
        <v>180000</v>
      </c>
      <c r="E77" s="16">
        <f>C77*D77</f>
        <v>180000</v>
      </c>
      <c r="F77" s="18"/>
      <c r="I77" s="70"/>
      <c r="J77" s="70"/>
    </row>
    <row r="78" spans="1:794" x14ac:dyDescent="0.2">
      <c r="A78" s="14" t="s">
        <v>115</v>
      </c>
      <c r="B78" s="15" t="s">
        <v>0</v>
      </c>
      <c r="C78" s="71">
        <v>12</v>
      </c>
      <c r="D78" s="16"/>
      <c r="E78" s="16"/>
      <c r="F78" s="18"/>
      <c r="I78" s="70"/>
      <c r="J78" s="70"/>
    </row>
    <row r="79" spans="1:794" x14ac:dyDescent="0.2">
      <c r="A79" s="14" t="s">
        <v>114</v>
      </c>
      <c r="B79" s="15" t="s">
        <v>16</v>
      </c>
      <c r="C79" s="123">
        <f>IFERROR(IF(C68&lt;=C67,E66-(C69/(100*C67)*C68)*E66,E66-E69),0)</f>
        <v>120586.79999999999</v>
      </c>
      <c r="D79" s="16"/>
      <c r="E79" s="16"/>
      <c r="F79" s="18"/>
      <c r="H79" s="70"/>
      <c r="I79" s="70"/>
      <c r="J79" s="70"/>
    </row>
    <row r="80" spans="1:794" x14ac:dyDescent="0.2">
      <c r="A80" s="14" t="s">
        <v>50</v>
      </c>
      <c r="B80" s="15" t="s">
        <v>16</v>
      </c>
      <c r="C80" s="69">
        <f>IFERROR(IF(C68&gt;=C67,C79,((((C79)-(E66-E69))*(((C67-C68)+1)/(2*(C67-C68))))+(E66-E69))),0)</f>
        <v>90880.2</v>
      </c>
      <c r="D80" s="16"/>
      <c r="E80" s="16"/>
      <c r="F80" s="18"/>
      <c r="I80" s="70"/>
      <c r="J80" s="70"/>
      <c r="K80" s="70"/>
    </row>
    <row r="81" spans="1:1171" ht="13.5" thickBot="1" x14ac:dyDescent="0.25">
      <c r="A81" s="230" t="s">
        <v>51</v>
      </c>
      <c r="B81" s="231" t="s">
        <v>16</v>
      </c>
      <c r="C81" s="231"/>
      <c r="D81" s="233">
        <f>C78*C80/12/100</f>
        <v>908.80200000000002</v>
      </c>
      <c r="E81" s="232">
        <f>D81</f>
        <v>908.80200000000002</v>
      </c>
      <c r="F81" s="18"/>
      <c r="I81" s="70"/>
      <c r="J81" s="70"/>
    </row>
    <row r="82" spans="1:1171" ht="14.25" thickTop="1" thickBot="1" x14ac:dyDescent="0.25">
      <c r="A82" s="83" t="s">
        <v>136</v>
      </c>
      <c r="B82" s="84" t="s">
        <v>6</v>
      </c>
      <c r="C82" s="228">
        <f>C72</f>
        <v>1</v>
      </c>
      <c r="D82" s="85">
        <f>D81</f>
        <v>908.80200000000002</v>
      </c>
      <c r="E82" s="96">
        <f>C82*D82</f>
        <v>908.80200000000002</v>
      </c>
      <c r="F82" s="18"/>
      <c r="I82" s="70"/>
      <c r="J82" s="70"/>
    </row>
    <row r="83" spans="1:1171" ht="13.5" thickBot="1" x14ac:dyDescent="0.25">
      <c r="C83" s="17"/>
      <c r="D83" s="98" t="s">
        <v>106</v>
      </c>
      <c r="E83" s="46">
        <v>1</v>
      </c>
      <c r="F83" s="19">
        <f>E82*E83</f>
        <v>908.80200000000002</v>
      </c>
      <c r="H83" s="5"/>
      <c r="I83" s="70"/>
      <c r="J83" s="70"/>
    </row>
    <row r="84" spans="1:1171" ht="11.25" customHeight="1" x14ac:dyDescent="0.2">
      <c r="H84" s="278"/>
      <c r="I84" s="70"/>
      <c r="J84" s="70"/>
    </row>
    <row r="85" spans="1:1171" ht="13.5" thickBot="1" x14ac:dyDescent="0.25">
      <c r="A85" s="5" t="s">
        <v>169</v>
      </c>
      <c r="I85" s="70"/>
      <c r="J85" s="70"/>
    </row>
    <row r="86" spans="1:1171" ht="13.5" thickBot="1" x14ac:dyDescent="0.25">
      <c r="A86" s="54" t="s">
        <v>28</v>
      </c>
      <c r="B86" s="55" t="s">
        <v>29</v>
      </c>
      <c r="C86" s="55" t="s">
        <v>20</v>
      </c>
      <c r="D86" s="56" t="s">
        <v>127</v>
      </c>
      <c r="E86" s="56" t="s">
        <v>30</v>
      </c>
      <c r="F86" s="57" t="s">
        <v>31</v>
      </c>
      <c r="I86" s="70"/>
      <c r="J86" s="70"/>
    </row>
    <row r="87" spans="1:1171" x14ac:dyDescent="0.2">
      <c r="A87" s="11" t="s">
        <v>7</v>
      </c>
      <c r="B87" s="12" t="s">
        <v>6</v>
      </c>
      <c r="C87" s="13">
        <v>0</v>
      </c>
      <c r="D87" s="13"/>
      <c r="E87" s="13">
        <f>C87*D87</f>
        <v>0</v>
      </c>
      <c r="I87" s="70"/>
      <c r="J87" s="70"/>
    </row>
    <row r="88" spans="1:1171" x14ac:dyDescent="0.2">
      <c r="A88" s="239" t="s">
        <v>157</v>
      </c>
      <c r="B88" s="15" t="s">
        <v>6</v>
      </c>
      <c r="C88" s="13">
        <f>C72</f>
        <v>1</v>
      </c>
      <c r="D88" s="73">
        <v>500</v>
      </c>
      <c r="E88" s="16">
        <f>C88*D88</f>
        <v>500</v>
      </c>
      <c r="I88" s="70"/>
      <c r="J88" s="70"/>
    </row>
    <row r="89" spans="1:1171" x14ac:dyDescent="0.2">
      <c r="A89" s="14" t="s">
        <v>8</v>
      </c>
      <c r="B89" s="15" t="s">
        <v>6</v>
      </c>
      <c r="C89" s="13">
        <f>C72</f>
        <v>1</v>
      </c>
      <c r="D89" s="73">
        <v>2500</v>
      </c>
      <c r="E89" s="16">
        <f>C89*D89</f>
        <v>2500</v>
      </c>
      <c r="F89" s="29"/>
      <c r="I89" s="70"/>
      <c r="J89" s="70"/>
    </row>
    <row r="90" spans="1:1171" ht="13.5" thickBot="1" x14ac:dyDescent="0.25">
      <c r="A90" s="83" t="s">
        <v>9</v>
      </c>
      <c r="B90" s="84" t="s">
        <v>5</v>
      </c>
      <c r="C90" s="84">
        <v>12</v>
      </c>
      <c r="D90" s="85">
        <f>SUM(E87:E89)</f>
        <v>3000</v>
      </c>
      <c r="E90" s="85">
        <f>D90/C90</f>
        <v>250</v>
      </c>
      <c r="I90" s="70"/>
      <c r="J90" s="70"/>
    </row>
    <row r="91" spans="1:1171" ht="13.5" thickBot="1" x14ac:dyDescent="0.25">
      <c r="D91" s="98" t="s">
        <v>106</v>
      </c>
      <c r="E91" s="46">
        <f>$B$41</f>
        <v>1</v>
      </c>
      <c r="F91" s="99">
        <f>E90*E91</f>
        <v>250</v>
      </c>
      <c r="I91" s="70"/>
      <c r="J91" s="70"/>
    </row>
    <row r="92" spans="1:1171" ht="11.25" customHeight="1" x14ac:dyDescent="0.2">
      <c r="I92" s="70"/>
      <c r="J92" s="70"/>
    </row>
    <row r="93" spans="1:1171" ht="11.25" customHeight="1" x14ac:dyDescent="0.2">
      <c r="D93" s="298"/>
      <c r="E93" s="53"/>
      <c r="F93" s="299"/>
      <c r="H93" s="270" t="s">
        <v>174</v>
      </c>
      <c r="I93" s="70"/>
      <c r="J93" s="70"/>
    </row>
    <row r="94" spans="1:1171" x14ac:dyDescent="0.2">
      <c r="A94" s="5" t="s">
        <v>170</v>
      </c>
      <c r="B94" s="30"/>
      <c r="C94" s="247"/>
      <c r="D94" s="296"/>
      <c r="E94" s="297"/>
      <c r="F94" s="297"/>
      <c r="I94" s="70"/>
      <c r="J94" s="70"/>
    </row>
    <row r="95" spans="1:1171" ht="15" x14ac:dyDescent="0.25">
      <c r="B95" s="30"/>
      <c r="C95" s="248"/>
      <c r="D95" s="268"/>
      <c r="E95" s="246"/>
      <c r="F95" s="249"/>
      <c r="G95" s="238">
        <v>375</v>
      </c>
      <c r="I95" s="70"/>
      <c r="J95" s="70"/>
    </row>
    <row r="96" spans="1:1171" x14ac:dyDescent="0.2">
      <c r="A96" s="83" t="s">
        <v>52</v>
      </c>
      <c r="B96" s="91">
        <f>D13*20</f>
        <v>2100</v>
      </c>
      <c r="D96" s="238"/>
      <c r="G96" s="238">
        <f>G95*20</f>
        <v>7500</v>
      </c>
      <c r="I96" s="245"/>
      <c r="J96" s="246"/>
      <c r="K96" s="246"/>
      <c r="L96" s="246"/>
      <c r="M96" s="246"/>
      <c r="N96" s="246"/>
      <c r="O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  <c r="Z96" s="246"/>
      <c r="AA96" s="246"/>
      <c r="AB96" s="246"/>
      <c r="AC96" s="246"/>
      <c r="AD96" s="246"/>
      <c r="AE96" s="246"/>
      <c r="AF96" s="246"/>
      <c r="AG96" s="246"/>
      <c r="AH96" s="246"/>
      <c r="AI96" s="246"/>
      <c r="AJ96" s="246"/>
      <c r="AK96" s="246"/>
      <c r="AL96" s="246"/>
      <c r="AM96" s="246"/>
      <c r="AN96" s="246"/>
      <c r="AO96" s="246"/>
      <c r="AP96" s="246"/>
      <c r="AQ96" s="246"/>
      <c r="AR96" s="246"/>
      <c r="AS96" s="246"/>
      <c r="AT96" s="246"/>
      <c r="AU96" s="246"/>
      <c r="AV96" s="246"/>
      <c r="AW96" s="246"/>
      <c r="AX96" s="246"/>
      <c r="AY96" s="246"/>
      <c r="AZ96" s="246"/>
      <c r="BA96" s="246"/>
      <c r="BB96" s="246"/>
      <c r="BC96" s="246"/>
      <c r="BD96" s="246"/>
      <c r="BE96" s="246"/>
      <c r="BF96" s="246"/>
      <c r="BG96" s="246"/>
      <c r="BH96" s="246"/>
      <c r="BI96" s="246"/>
      <c r="BJ96" s="246"/>
      <c r="BK96" s="246"/>
      <c r="BL96" s="246"/>
      <c r="BM96" s="246"/>
      <c r="BN96" s="246"/>
      <c r="BO96" s="246"/>
      <c r="BP96" s="246"/>
      <c r="BQ96" s="246"/>
      <c r="BR96" s="246"/>
      <c r="BS96" s="246"/>
      <c r="BT96" s="246"/>
      <c r="BU96" s="246"/>
      <c r="BV96" s="246"/>
      <c r="BW96" s="246"/>
      <c r="BX96" s="246"/>
      <c r="BY96" s="246"/>
      <c r="BZ96" s="246"/>
      <c r="CA96" s="246"/>
      <c r="CB96" s="246"/>
      <c r="CC96" s="246"/>
      <c r="CD96" s="246"/>
      <c r="CE96" s="246"/>
      <c r="CF96" s="246"/>
      <c r="CG96" s="246"/>
      <c r="CH96" s="246"/>
      <c r="CI96" s="246"/>
      <c r="CJ96" s="246"/>
      <c r="CK96" s="246"/>
      <c r="CL96" s="246"/>
      <c r="CM96" s="246"/>
      <c r="CN96" s="246"/>
      <c r="CO96" s="246"/>
      <c r="CP96" s="246"/>
      <c r="CQ96" s="246"/>
      <c r="CR96" s="246"/>
      <c r="CS96" s="246"/>
      <c r="CT96" s="246"/>
      <c r="CU96" s="246"/>
      <c r="CV96" s="246"/>
      <c r="CW96" s="246"/>
      <c r="CX96" s="246"/>
      <c r="CY96" s="246"/>
      <c r="CZ96" s="246"/>
      <c r="DA96" s="246"/>
      <c r="DB96" s="246"/>
      <c r="DC96" s="246"/>
      <c r="DD96" s="246"/>
      <c r="DE96" s="246"/>
      <c r="DF96" s="246"/>
      <c r="DG96" s="246"/>
      <c r="DH96" s="246"/>
      <c r="DI96" s="246"/>
      <c r="DJ96" s="246"/>
      <c r="DK96" s="246"/>
      <c r="DL96" s="246"/>
      <c r="DM96" s="246"/>
      <c r="DN96" s="246"/>
      <c r="DO96" s="246"/>
      <c r="DP96" s="246"/>
      <c r="DQ96" s="246"/>
      <c r="DR96" s="246"/>
      <c r="DS96" s="246"/>
      <c r="DT96" s="246"/>
      <c r="DU96" s="246"/>
      <c r="DV96" s="246"/>
      <c r="DW96" s="246"/>
      <c r="DX96" s="246"/>
      <c r="DY96" s="246"/>
      <c r="DZ96" s="246"/>
      <c r="EA96" s="246"/>
      <c r="EB96" s="246"/>
      <c r="EC96" s="246"/>
      <c r="ED96" s="246"/>
      <c r="EE96" s="246"/>
      <c r="EF96" s="246"/>
      <c r="EG96" s="246"/>
      <c r="EH96" s="246"/>
      <c r="EI96" s="246"/>
      <c r="EJ96" s="246"/>
      <c r="EK96" s="246"/>
      <c r="EL96" s="246"/>
      <c r="EM96" s="246"/>
      <c r="EN96" s="246"/>
      <c r="EO96" s="246"/>
      <c r="EP96" s="246"/>
      <c r="EQ96" s="246"/>
      <c r="ER96" s="246"/>
      <c r="ES96" s="246"/>
      <c r="ET96" s="246"/>
      <c r="EU96" s="246"/>
      <c r="EV96" s="246"/>
      <c r="EW96" s="246"/>
      <c r="EX96" s="246"/>
      <c r="EY96" s="246"/>
      <c r="EZ96" s="246"/>
      <c r="FA96" s="246"/>
      <c r="FB96" s="246"/>
      <c r="FC96" s="246"/>
      <c r="FD96" s="246"/>
      <c r="FE96" s="246"/>
      <c r="FF96" s="246"/>
      <c r="FG96" s="246"/>
      <c r="FH96" s="246"/>
      <c r="FI96" s="246"/>
      <c r="FJ96" s="246"/>
      <c r="FK96" s="246"/>
      <c r="FL96" s="246"/>
      <c r="FM96" s="246"/>
      <c r="FN96" s="246"/>
      <c r="FO96" s="246"/>
      <c r="FP96" s="246"/>
      <c r="FQ96" s="246"/>
      <c r="FR96" s="246"/>
      <c r="FS96" s="246"/>
      <c r="FT96" s="246"/>
      <c r="FU96" s="246"/>
      <c r="FV96" s="246"/>
      <c r="FW96" s="246"/>
      <c r="FX96" s="246"/>
      <c r="FY96" s="246"/>
      <c r="FZ96" s="246"/>
      <c r="GA96" s="246"/>
      <c r="GB96" s="246"/>
      <c r="GC96" s="246"/>
      <c r="GD96" s="246"/>
      <c r="GE96" s="246"/>
      <c r="GF96" s="246"/>
      <c r="GG96" s="246"/>
      <c r="GH96" s="246"/>
      <c r="GI96" s="246"/>
      <c r="GJ96" s="246"/>
      <c r="GK96" s="246"/>
      <c r="GL96" s="246"/>
      <c r="GM96" s="246"/>
      <c r="GN96" s="246"/>
      <c r="GO96" s="246"/>
      <c r="GP96" s="246"/>
      <c r="GQ96" s="246"/>
      <c r="GR96" s="246"/>
      <c r="GS96" s="246"/>
      <c r="GT96" s="246"/>
      <c r="GU96" s="246"/>
      <c r="GV96" s="246"/>
      <c r="GW96" s="246"/>
      <c r="GX96" s="246"/>
      <c r="GY96" s="246"/>
      <c r="GZ96" s="246"/>
      <c r="HA96" s="246"/>
      <c r="HB96" s="246"/>
      <c r="HC96" s="246"/>
      <c r="HD96" s="246"/>
      <c r="HE96" s="246"/>
      <c r="HF96" s="246"/>
      <c r="HG96" s="246"/>
      <c r="HH96" s="246"/>
      <c r="HI96" s="246"/>
      <c r="HJ96" s="246"/>
      <c r="HK96" s="246"/>
      <c r="HL96" s="246"/>
      <c r="HM96" s="246"/>
      <c r="HN96" s="246"/>
      <c r="HO96" s="246"/>
      <c r="HP96" s="246"/>
      <c r="HQ96" s="246"/>
      <c r="HR96" s="246"/>
      <c r="HS96" s="246"/>
      <c r="HT96" s="246"/>
      <c r="HU96" s="246"/>
      <c r="HV96" s="246"/>
      <c r="HW96" s="246"/>
      <c r="HX96" s="246"/>
      <c r="HY96" s="246"/>
      <c r="HZ96" s="246"/>
      <c r="IA96" s="246"/>
      <c r="IB96" s="246"/>
      <c r="IC96" s="246"/>
      <c r="ID96" s="246"/>
      <c r="IE96" s="246"/>
      <c r="IF96" s="246"/>
      <c r="IG96" s="246"/>
      <c r="IH96" s="246"/>
      <c r="II96" s="246"/>
      <c r="IJ96" s="246"/>
      <c r="IK96" s="246"/>
      <c r="IL96" s="246"/>
      <c r="IM96" s="246"/>
      <c r="IN96" s="246"/>
      <c r="IO96" s="246"/>
      <c r="IP96" s="246"/>
      <c r="IQ96" s="246"/>
      <c r="IR96" s="246"/>
      <c r="IS96" s="246"/>
      <c r="IT96" s="246"/>
      <c r="IU96" s="246"/>
      <c r="IV96" s="246"/>
      <c r="IW96" s="246"/>
      <c r="IX96" s="246"/>
      <c r="IY96" s="246"/>
      <c r="IZ96" s="246"/>
      <c r="JA96" s="246"/>
      <c r="JB96" s="246"/>
      <c r="JC96" s="246"/>
      <c r="JD96" s="246"/>
      <c r="JE96" s="246"/>
      <c r="JF96" s="246"/>
      <c r="JG96" s="246"/>
      <c r="JH96" s="246"/>
      <c r="JI96" s="246"/>
      <c r="JJ96" s="246"/>
      <c r="JK96" s="246"/>
      <c r="JL96" s="246"/>
      <c r="JM96" s="246"/>
      <c r="JN96" s="246"/>
      <c r="JO96" s="246"/>
      <c r="JP96" s="246"/>
      <c r="JQ96" s="246"/>
      <c r="JR96" s="246"/>
      <c r="JS96" s="246"/>
      <c r="JT96" s="246"/>
      <c r="JU96" s="246"/>
      <c r="JV96" s="246"/>
      <c r="JW96" s="246"/>
      <c r="JX96" s="246"/>
      <c r="JY96" s="246"/>
      <c r="JZ96" s="246"/>
      <c r="KA96" s="246"/>
      <c r="KB96" s="246"/>
      <c r="KC96" s="246"/>
      <c r="KD96" s="246"/>
      <c r="KE96" s="246"/>
      <c r="KF96" s="246"/>
      <c r="KG96" s="246"/>
      <c r="KH96" s="246"/>
      <c r="KI96" s="246"/>
      <c r="KJ96" s="246"/>
      <c r="KK96" s="246"/>
      <c r="KL96" s="246"/>
      <c r="KM96" s="246"/>
      <c r="KN96" s="246"/>
      <c r="KO96" s="246"/>
      <c r="KP96" s="246"/>
      <c r="KQ96" s="246"/>
      <c r="KR96" s="246"/>
      <c r="KS96" s="246"/>
      <c r="KT96" s="246"/>
      <c r="KU96" s="246"/>
      <c r="KV96" s="246"/>
      <c r="KW96" s="246"/>
      <c r="KX96" s="246"/>
      <c r="KY96" s="246"/>
      <c r="KZ96" s="246"/>
      <c r="LA96" s="246"/>
      <c r="LB96" s="246"/>
      <c r="LC96" s="246"/>
      <c r="LD96" s="246"/>
      <c r="LE96" s="246"/>
      <c r="LF96" s="246"/>
      <c r="LG96" s="246"/>
      <c r="LH96" s="246"/>
      <c r="LI96" s="246"/>
      <c r="LJ96" s="246"/>
      <c r="LK96" s="246"/>
      <c r="LL96" s="246"/>
      <c r="LM96" s="246"/>
      <c r="LN96" s="246"/>
      <c r="LO96" s="246"/>
      <c r="LP96" s="246"/>
      <c r="LQ96" s="246"/>
      <c r="LR96" s="246"/>
      <c r="LS96" s="246"/>
      <c r="LT96" s="246"/>
      <c r="LU96" s="246"/>
      <c r="LV96" s="246"/>
      <c r="LW96" s="246"/>
      <c r="LX96" s="246"/>
      <c r="LY96" s="246"/>
      <c r="LZ96" s="246"/>
      <c r="MA96" s="246"/>
      <c r="MB96" s="246"/>
      <c r="MC96" s="246"/>
      <c r="MD96" s="246"/>
      <c r="ME96" s="246"/>
      <c r="MF96" s="246"/>
      <c r="MG96" s="246"/>
      <c r="MH96" s="246"/>
      <c r="MI96" s="246"/>
      <c r="MJ96" s="246"/>
      <c r="MK96" s="246"/>
      <c r="ML96" s="246"/>
      <c r="MM96" s="246"/>
      <c r="MN96" s="246"/>
      <c r="MO96" s="246"/>
      <c r="MP96" s="246"/>
      <c r="MQ96" s="246"/>
      <c r="MR96" s="246"/>
      <c r="MS96" s="246"/>
      <c r="MT96" s="246"/>
      <c r="MU96" s="246"/>
      <c r="MV96" s="246"/>
      <c r="MW96" s="246"/>
      <c r="MX96" s="246"/>
      <c r="MY96" s="246"/>
      <c r="MZ96" s="246"/>
      <c r="NA96" s="246"/>
      <c r="NB96" s="246"/>
      <c r="NC96" s="246"/>
      <c r="ND96" s="246"/>
      <c r="NE96" s="246"/>
      <c r="NF96" s="246"/>
      <c r="NG96" s="246"/>
      <c r="NH96" s="246"/>
      <c r="NI96" s="246"/>
      <c r="NJ96" s="246"/>
      <c r="NK96" s="246"/>
      <c r="NL96" s="246"/>
      <c r="NM96" s="246"/>
      <c r="NN96" s="246"/>
      <c r="NO96" s="246"/>
      <c r="NP96" s="246"/>
      <c r="NQ96" s="246"/>
      <c r="NR96" s="246"/>
      <c r="NS96" s="246"/>
      <c r="NT96" s="246"/>
      <c r="NU96" s="246"/>
      <c r="NV96" s="246"/>
      <c r="NW96" s="246"/>
      <c r="NX96" s="246"/>
      <c r="NY96" s="246"/>
      <c r="NZ96" s="246"/>
      <c r="OA96" s="246"/>
      <c r="OB96" s="246"/>
      <c r="OC96" s="246"/>
      <c r="OD96" s="246"/>
      <c r="OE96" s="246"/>
      <c r="OF96" s="246"/>
      <c r="OG96" s="246"/>
      <c r="OH96" s="246"/>
      <c r="OI96" s="246"/>
      <c r="OJ96" s="246"/>
      <c r="OK96" s="246"/>
      <c r="OL96" s="246"/>
      <c r="OM96" s="246"/>
      <c r="ON96" s="246"/>
      <c r="OO96" s="246"/>
      <c r="OP96" s="246"/>
      <c r="OQ96" s="246"/>
      <c r="OR96" s="246"/>
      <c r="OS96" s="246"/>
      <c r="OT96" s="246"/>
      <c r="OU96" s="246"/>
      <c r="OV96" s="246"/>
      <c r="OW96" s="246"/>
      <c r="OX96" s="246"/>
      <c r="OY96" s="246"/>
      <c r="OZ96" s="246"/>
      <c r="PA96" s="246"/>
      <c r="PB96" s="246"/>
      <c r="PC96" s="246"/>
      <c r="PD96" s="246"/>
      <c r="PE96" s="246"/>
      <c r="PF96" s="246"/>
      <c r="PG96" s="246"/>
      <c r="PH96" s="246"/>
      <c r="PI96" s="246"/>
      <c r="PJ96" s="246"/>
      <c r="PK96" s="246"/>
      <c r="PL96" s="246"/>
      <c r="PM96" s="246"/>
      <c r="PN96" s="246"/>
      <c r="PO96" s="246"/>
      <c r="PP96" s="246"/>
      <c r="PQ96" s="246"/>
      <c r="PR96" s="246"/>
      <c r="PS96" s="246"/>
      <c r="PT96" s="246"/>
      <c r="PU96" s="246"/>
      <c r="PV96" s="246"/>
      <c r="PW96" s="246"/>
      <c r="PX96" s="246"/>
      <c r="PY96" s="246"/>
      <c r="PZ96" s="246"/>
      <c r="QA96" s="246"/>
      <c r="QB96" s="246"/>
      <c r="QC96" s="246"/>
      <c r="QD96" s="246"/>
      <c r="QE96" s="246"/>
      <c r="QF96" s="246"/>
      <c r="QG96" s="246"/>
      <c r="QH96" s="246"/>
      <c r="QI96" s="246"/>
      <c r="QJ96" s="246"/>
      <c r="QK96" s="246"/>
      <c r="QL96" s="246"/>
      <c r="QM96" s="246"/>
      <c r="QN96" s="246"/>
      <c r="QO96" s="246"/>
      <c r="QP96" s="246"/>
      <c r="QQ96" s="246"/>
      <c r="QR96" s="246"/>
      <c r="QS96" s="246"/>
      <c r="QT96" s="246"/>
      <c r="QU96" s="246"/>
      <c r="QV96" s="246"/>
      <c r="QW96" s="246"/>
      <c r="QX96" s="246"/>
      <c r="QY96" s="246"/>
      <c r="QZ96" s="246"/>
      <c r="RA96" s="246"/>
      <c r="RB96" s="246"/>
      <c r="RC96" s="246"/>
      <c r="RD96" s="246"/>
      <c r="RE96" s="246"/>
      <c r="RF96" s="246"/>
      <c r="RG96" s="246"/>
      <c r="RH96" s="246"/>
      <c r="RI96" s="246"/>
      <c r="RJ96" s="246"/>
      <c r="RK96" s="246"/>
      <c r="RL96" s="246"/>
      <c r="RM96" s="246"/>
      <c r="RN96" s="246"/>
      <c r="RO96" s="246"/>
      <c r="RP96" s="246"/>
      <c r="RQ96" s="246"/>
      <c r="RR96" s="246"/>
      <c r="RS96" s="246"/>
      <c r="RT96" s="246"/>
      <c r="RU96" s="246"/>
      <c r="RV96" s="246"/>
      <c r="RW96" s="246"/>
      <c r="RX96" s="246"/>
      <c r="RY96" s="246"/>
      <c r="RZ96" s="246"/>
      <c r="SA96" s="246"/>
      <c r="SB96" s="246"/>
      <c r="SC96" s="246"/>
      <c r="SD96" s="246"/>
      <c r="SE96" s="246"/>
      <c r="SF96" s="246"/>
      <c r="SG96" s="246"/>
      <c r="SH96" s="246"/>
      <c r="SI96" s="246"/>
      <c r="SJ96" s="246"/>
      <c r="SK96" s="246"/>
      <c r="SL96" s="246"/>
      <c r="SM96" s="246"/>
      <c r="SN96" s="246"/>
      <c r="SO96" s="246"/>
      <c r="SP96" s="246"/>
      <c r="SQ96" s="246"/>
      <c r="SR96" s="246"/>
      <c r="SS96" s="246"/>
      <c r="ST96" s="246"/>
      <c r="SU96" s="246"/>
      <c r="SV96" s="246"/>
      <c r="SW96" s="246"/>
      <c r="SX96" s="246"/>
      <c r="SY96" s="246"/>
      <c r="SZ96" s="246"/>
      <c r="TA96" s="246"/>
      <c r="TB96" s="246"/>
      <c r="TC96" s="246"/>
      <c r="TD96" s="246"/>
      <c r="TE96" s="246"/>
      <c r="TF96" s="246"/>
      <c r="TG96" s="246"/>
      <c r="TH96" s="246"/>
      <c r="TI96" s="246"/>
      <c r="TJ96" s="246"/>
      <c r="TK96" s="246"/>
      <c r="TL96" s="246"/>
      <c r="TM96" s="246"/>
      <c r="TN96" s="246"/>
      <c r="TO96" s="246"/>
      <c r="TP96" s="246"/>
      <c r="TQ96" s="246"/>
      <c r="TR96" s="246"/>
      <c r="TS96" s="246"/>
      <c r="TT96" s="246"/>
      <c r="TU96" s="246"/>
      <c r="TV96" s="246"/>
      <c r="TW96" s="246"/>
      <c r="TX96" s="246"/>
      <c r="TY96" s="246"/>
      <c r="TZ96" s="246"/>
      <c r="UA96" s="246"/>
      <c r="UB96" s="246"/>
      <c r="UC96" s="246"/>
      <c r="UD96" s="246"/>
      <c r="UE96" s="246"/>
      <c r="UF96" s="246"/>
      <c r="UG96" s="246"/>
      <c r="UH96" s="246"/>
      <c r="UI96" s="246"/>
      <c r="UJ96" s="246"/>
      <c r="UK96" s="246"/>
      <c r="UL96" s="246"/>
      <c r="UM96" s="246"/>
      <c r="UN96" s="246"/>
      <c r="UO96" s="246"/>
      <c r="UP96" s="246"/>
      <c r="UQ96" s="246"/>
      <c r="UR96" s="246"/>
      <c r="US96" s="246"/>
      <c r="UT96" s="246"/>
      <c r="UU96" s="246"/>
      <c r="UV96" s="246"/>
      <c r="UW96" s="246"/>
      <c r="UX96" s="246"/>
      <c r="UY96" s="246"/>
      <c r="UZ96" s="246"/>
      <c r="VA96" s="246"/>
      <c r="VB96" s="246"/>
      <c r="VC96" s="246"/>
      <c r="VD96" s="246"/>
      <c r="VE96" s="246"/>
      <c r="VF96" s="246"/>
      <c r="VG96" s="246"/>
      <c r="VH96" s="246"/>
      <c r="VI96" s="246"/>
      <c r="VJ96" s="246"/>
      <c r="VK96" s="246"/>
      <c r="VL96" s="246"/>
      <c r="VM96" s="246"/>
      <c r="VN96" s="246"/>
      <c r="VO96" s="246"/>
      <c r="VP96" s="246"/>
      <c r="VQ96" s="246"/>
      <c r="VR96" s="246"/>
      <c r="VS96" s="246"/>
      <c r="VT96" s="246"/>
      <c r="VU96" s="246"/>
      <c r="VV96" s="246"/>
      <c r="VW96" s="246"/>
      <c r="VX96" s="246"/>
      <c r="VY96" s="246"/>
      <c r="VZ96" s="246"/>
      <c r="WA96" s="246"/>
      <c r="WB96" s="246"/>
      <c r="WC96" s="246"/>
      <c r="WD96" s="246"/>
      <c r="WE96" s="246"/>
      <c r="WF96" s="246"/>
      <c r="WG96" s="246"/>
      <c r="WH96" s="246"/>
      <c r="WI96" s="246"/>
      <c r="WJ96" s="246"/>
      <c r="WK96" s="246"/>
      <c r="WL96" s="246"/>
      <c r="WM96" s="246"/>
      <c r="WN96" s="246"/>
      <c r="WO96" s="246"/>
      <c r="WP96" s="246"/>
      <c r="WQ96" s="246"/>
      <c r="WR96" s="246"/>
      <c r="WS96" s="246"/>
      <c r="WT96" s="246"/>
      <c r="WU96" s="246"/>
      <c r="WV96" s="246"/>
      <c r="WW96" s="246"/>
      <c r="WX96" s="246"/>
      <c r="WY96" s="246"/>
      <c r="WZ96" s="246"/>
      <c r="XA96" s="246"/>
      <c r="XB96" s="246"/>
      <c r="XC96" s="246"/>
      <c r="XD96" s="246"/>
      <c r="XE96" s="246"/>
      <c r="XF96" s="246"/>
      <c r="XG96" s="246"/>
      <c r="XH96" s="246"/>
      <c r="XI96" s="246"/>
      <c r="XJ96" s="246"/>
      <c r="XK96" s="246"/>
      <c r="XL96" s="246"/>
      <c r="XM96" s="246"/>
      <c r="XN96" s="246"/>
      <c r="XO96" s="246"/>
      <c r="XP96" s="246"/>
      <c r="XQ96" s="246"/>
      <c r="XR96" s="246"/>
      <c r="XS96" s="246"/>
      <c r="XT96" s="246"/>
      <c r="XU96" s="246"/>
      <c r="XV96" s="246"/>
      <c r="XW96" s="246"/>
      <c r="XX96" s="246"/>
      <c r="XY96" s="246"/>
      <c r="XZ96" s="246"/>
      <c r="YA96" s="246"/>
      <c r="YB96" s="246"/>
      <c r="YC96" s="246"/>
      <c r="YD96" s="246"/>
      <c r="YE96" s="246"/>
      <c r="YF96" s="246"/>
      <c r="YG96" s="246"/>
      <c r="YH96" s="246"/>
      <c r="YI96" s="246"/>
      <c r="YJ96" s="246"/>
      <c r="YK96" s="246"/>
      <c r="YL96" s="246"/>
      <c r="YM96" s="246"/>
      <c r="YN96" s="246"/>
      <c r="YO96" s="246"/>
      <c r="YP96" s="246"/>
      <c r="YQ96" s="246"/>
      <c r="YR96" s="246"/>
      <c r="YS96" s="246"/>
      <c r="YT96" s="246"/>
      <c r="YU96" s="246"/>
      <c r="YV96" s="246"/>
      <c r="YW96" s="246"/>
      <c r="YX96" s="246"/>
      <c r="YY96" s="246"/>
      <c r="YZ96" s="246"/>
      <c r="ZA96" s="246"/>
      <c r="ZB96" s="246"/>
      <c r="ZC96" s="246"/>
      <c r="ZD96" s="246"/>
      <c r="ZE96" s="246"/>
      <c r="ZF96" s="246"/>
      <c r="ZG96" s="246"/>
      <c r="ZH96" s="246"/>
      <c r="ZI96" s="246"/>
      <c r="ZJ96" s="246"/>
      <c r="ZK96" s="246"/>
      <c r="ZL96" s="246"/>
      <c r="ZM96" s="246"/>
      <c r="ZN96" s="246"/>
      <c r="ZO96" s="246"/>
      <c r="ZP96" s="246"/>
      <c r="ZQ96" s="246"/>
      <c r="ZR96" s="246"/>
      <c r="ZS96" s="246"/>
      <c r="ZT96" s="246"/>
      <c r="ZU96" s="246"/>
      <c r="ZV96" s="246"/>
      <c r="ZW96" s="246"/>
      <c r="ZX96" s="246"/>
      <c r="ZY96" s="246"/>
      <c r="ZZ96" s="246"/>
      <c r="AAA96" s="246"/>
      <c r="AAB96" s="246"/>
      <c r="AAC96" s="246"/>
      <c r="AAD96" s="246"/>
      <c r="AAE96" s="246"/>
      <c r="AAF96" s="246"/>
      <c r="AAG96" s="246"/>
      <c r="AAH96" s="246"/>
      <c r="AAI96" s="246"/>
      <c r="AAJ96" s="246"/>
      <c r="AAK96" s="246"/>
      <c r="AAL96" s="246"/>
      <c r="AAM96" s="246"/>
      <c r="AAN96" s="246"/>
      <c r="AAO96" s="246"/>
      <c r="AAP96" s="246"/>
      <c r="AAQ96" s="246"/>
      <c r="AAR96" s="246"/>
      <c r="AAS96" s="246"/>
      <c r="AAT96" s="246"/>
      <c r="AAU96" s="246"/>
      <c r="AAV96" s="246"/>
      <c r="AAW96" s="246"/>
      <c r="AAX96" s="246"/>
      <c r="AAY96" s="246"/>
      <c r="AAZ96" s="246"/>
      <c r="ABA96" s="246"/>
      <c r="ABB96" s="246"/>
      <c r="ABC96" s="246"/>
      <c r="ABD96" s="246"/>
      <c r="ABE96" s="246"/>
      <c r="ABF96" s="246"/>
      <c r="ABG96" s="246"/>
      <c r="ABH96" s="246"/>
      <c r="ABI96" s="246"/>
      <c r="ABJ96" s="246"/>
      <c r="ABK96" s="246"/>
      <c r="ABL96" s="246"/>
      <c r="ABM96" s="246"/>
      <c r="ABN96" s="246"/>
      <c r="ABO96" s="246"/>
      <c r="ABP96" s="246"/>
      <c r="ABQ96" s="246"/>
      <c r="ABR96" s="246"/>
      <c r="ABS96" s="246"/>
      <c r="ABT96" s="246"/>
      <c r="ABU96" s="246"/>
      <c r="ABV96" s="246"/>
      <c r="ABW96" s="246"/>
      <c r="ABX96" s="246"/>
      <c r="ABY96" s="246"/>
      <c r="ABZ96" s="246"/>
      <c r="ACA96" s="246"/>
      <c r="ACB96" s="246"/>
      <c r="ACC96" s="246"/>
      <c r="ACD96" s="246"/>
      <c r="ACE96" s="246"/>
      <c r="ACF96" s="246"/>
      <c r="ACG96" s="246"/>
      <c r="ACH96" s="246"/>
      <c r="ACI96" s="246"/>
      <c r="ACJ96" s="246"/>
      <c r="ACK96" s="246"/>
      <c r="ACL96" s="246"/>
      <c r="ACM96" s="246"/>
      <c r="ACN96" s="246"/>
      <c r="ACO96" s="246"/>
      <c r="ACP96" s="246"/>
      <c r="ACQ96" s="246"/>
      <c r="ACR96" s="246"/>
      <c r="ACS96" s="246"/>
      <c r="ACT96" s="246"/>
      <c r="ACU96" s="246"/>
      <c r="ACV96" s="246"/>
      <c r="ACW96" s="246"/>
      <c r="ACX96" s="246"/>
      <c r="ACY96" s="246"/>
      <c r="ACZ96" s="246"/>
      <c r="ADA96" s="246"/>
      <c r="ADB96" s="246"/>
      <c r="ADC96" s="246"/>
      <c r="ADD96" s="246"/>
      <c r="ADE96" s="246"/>
      <c r="ADF96" s="246"/>
      <c r="ADG96" s="246"/>
      <c r="ADH96" s="246"/>
      <c r="ADI96" s="246"/>
      <c r="ADJ96" s="246"/>
      <c r="ADK96" s="246"/>
      <c r="ADL96" s="246"/>
      <c r="ADM96" s="246"/>
      <c r="ADN96" s="246"/>
      <c r="ADO96" s="246"/>
      <c r="ADP96" s="246"/>
      <c r="ADQ96" s="246"/>
      <c r="ADR96" s="246"/>
      <c r="ADS96" s="246"/>
      <c r="ADT96" s="246"/>
      <c r="ADU96" s="246"/>
      <c r="ADV96" s="246"/>
      <c r="ADW96" s="246"/>
      <c r="ADX96" s="246"/>
      <c r="ADY96" s="246"/>
      <c r="ADZ96" s="246"/>
      <c r="AEA96" s="246"/>
      <c r="AEB96" s="246"/>
      <c r="AEC96" s="246"/>
      <c r="AED96" s="246"/>
      <c r="AEE96" s="246"/>
      <c r="AEF96" s="246"/>
      <c r="AEG96" s="246"/>
      <c r="AEH96" s="246"/>
      <c r="AEI96" s="246"/>
      <c r="AEJ96" s="246"/>
      <c r="AEK96" s="246"/>
      <c r="AEL96" s="246"/>
      <c r="AEM96" s="246"/>
      <c r="AEN96" s="246"/>
      <c r="AEO96" s="246"/>
      <c r="AEP96" s="246"/>
      <c r="AEQ96" s="246"/>
      <c r="AER96" s="246"/>
      <c r="AES96" s="246"/>
      <c r="AET96" s="246"/>
      <c r="AEU96" s="246"/>
      <c r="AEV96" s="246"/>
      <c r="AEW96" s="246"/>
      <c r="AEX96" s="246"/>
      <c r="AEY96" s="246"/>
      <c r="AEZ96" s="246"/>
      <c r="AFA96" s="246"/>
      <c r="AFB96" s="246"/>
      <c r="AFC96" s="246"/>
      <c r="AFD96" s="246"/>
      <c r="AFE96" s="246"/>
      <c r="AFF96" s="246"/>
      <c r="AFG96" s="246"/>
      <c r="AFH96" s="246"/>
      <c r="AFI96" s="246"/>
      <c r="AFJ96" s="246"/>
      <c r="AFK96" s="246"/>
      <c r="AFL96" s="246"/>
      <c r="AFM96" s="246"/>
      <c r="AFN96" s="246"/>
      <c r="AFO96" s="246"/>
      <c r="AFP96" s="246"/>
      <c r="AFQ96" s="246"/>
      <c r="AFR96" s="246"/>
      <c r="AFS96" s="246"/>
      <c r="AFT96" s="246"/>
      <c r="AFU96" s="246"/>
      <c r="AFV96" s="246"/>
      <c r="AFW96" s="246"/>
      <c r="AFX96" s="246"/>
      <c r="AFY96" s="246"/>
      <c r="AFZ96" s="246"/>
      <c r="AGA96" s="246"/>
      <c r="AGB96" s="246"/>
      <c r="AGC96" s="246"/>
      <c r="AGD96" s="246"/>
      <c r="AGE96" s="246"/>
      <c r="AGF96" s="246"/>
      <c r="AGG96" s="246"/>
      <c r="AGH96" s="246"/>
      <c r="AGI96" s="246"/>
      <c r="AGJ96" s="246"/>
      <c r="AGK96" s="246"/>
      <c r="AGL96" s="246"/>
      <c r="AGM96" s="246"/>
      <c r="AGN96" s="246"/>
      <c r="AGO96" s="246"/>
      <c r="AGP96" s="246"/>
      <c r="AGQ96" s="246"/>
      <c r="AGR96" s="246"/>
      <c r="AGS96" s="246"/>
      <c r="AGT96" s="246"/>
      <c r="AGU96" s="246"/>
      <c r="AGV96" s="246"/>
      <c r="AGW96" s="246"/>
      <c r="AGX96" s="246"/>
      <c r="AGY96" s="246"/>
      <c r="AGZ96" s="246"/>
      <c r="AHA96" s="246"/>
      <c r="AHB96" s="246"/>
      <c r="AHC96" s="246"/>
      <c r="AHD96" s="246"/>
      <c r="AHE96" s="246"/>
      <c r="AHF96" s="246"/>
      <c r="AHG96" s="246"/>
      <c r="AHH96" s="246"/>
      <c r="AHI96" s="246"/>
      <c r="AHJ96" s="246"/>
      <c r="AHK96" s="246"/>
      <c r="AHL96" s="246"/>
      <c r="AHM96" s="246"/>
      <c r="AHN96" s="246"/>
      <c r="AHO96" s="246"/>
      <c r="AHP96" s="246"/>
      <c r="AHQ96" s="246"/>
      <c r="AHR96" s="246"/>
      <c r="AHS96" s="246"/>
      <c r="AHT96" s="246"/>
      <c r="AHU96" s="246"/>
      <c r="AHV96" s="246"/>
      <c r="AHW96" s="246"/>
      <c r="AHX96" s="246"/>
      <c r="AHY96" s="246"/>
      <c r="AHZ96" s="246"/>
      <c r="AIA96" s="246"/>
      <c r="AIB96" s="246"/>
      <c r="AIC96" s="246"/>
      <c r="AID96" s="246"/>
      <c r="AIE96" s="246"/>
      <c r="AIF96" s="246"/>
      <c r="AIG96" s="246"/>
      <c r="AIH96" s="246"/>
      <c r="AII96" s="246"/>
      <c r="AIJ96" s="246"/>
      <c r="AIK96" s="246"/>
      <c r="AIL96" s="246"/>
      <c r="AIM96" s="246"/>
      <c r="AIN96" s="246"/>
      <c r="AIO96" s="246"/>
      <c r="AIP96" s="246"/>
      <c r="AIQ96" s="246"/>
      <c r="AIR96" s="246"/>
      <c r="AIS96" s="246"/>
      <c r="AIT96" s="246"/>
      <c r="AIU96" s="246"/>
      <c r="AIV96" s="246"/>
      <c r="AIW96" s="246"/>
      <c r="AIX96" s="246"/>
      <c r="AIY96" s="246"/>
      <c r="AIZ96" s="246"/>
      <c r="AJA96" s="246"/>
      <c r="AJB96" s="246"/>
      <c r="AJC96" s="246"/>
      <c r="AJD96" s="246"/>
      <c r="AJE96" s="246"/>
      <c r="AJF96" s="246"/>
      <c r="AJG96" s="246"/>
      <c r="AJH96" s="246"/>
      <c r="AJI96" s="246"/>
      <c r="AJJ96" s="246"/>
      <c r="AJK96" s="246"/>
      <c r="AJL96" s="246"/>
      <c r="AJM96" s="246"/>
      <c r="AJN96" s="246"/>
      <c r="AJO96" s="246"/>
      <c r="AJP96" s="246"/>
      <c r="AJQ96" s="246"/>
      <c r="AJR96" s="246"/>
      <c r="AJS96" s="246"/>
      <c r="AJT96" s="246"/>
      <c r="AJU96" s="246"/>
      <c r="AJV96" s="246"/>
      <c r="AJW96" s="246"/>
      <c r="AJX96" s="246"/>
      <c r="AJY96" s="246"/>
      <c r="AJZ96" s="246"/>
      <c r="AKA96" s="246"/>
      <c r="AKB96" s="246"/>
      <c r="AKC96" s="246"/>
      <c r="AKD96" s="246"/>
      <c r="AKE96" s="246"/>
      <c r="AKF96" s="246"/>
      <c r="AKG96" s="246"/>
      <c r="AKH96" s="246"/>
      <c r="AKI96" s="246"/>
      <c r="AKJ96" s="246"/>
      <c r="AKK96" s="246"/>
      <c r="AKL96" s="246"/>
      <c r="AKM96" s="246"/>
      <c r="AKN96" s="246"/>
      <c r="AKO96" s="246"/>
      <c r="AKP96" s="246"/>
      <c r="AKQ96" s="246"/>
      <c r="AKR96" s="246"/>
      <c r="AKS96" s="246"/>
      <c r="AKT96" s="246"/>
      <c r="AKU96" s="246"/>
      <c r="AKV96" s="246"/>
      <c r="AKW96" s="246"/>
      <c r="AKX96" s="246"/>
      <c r="AKY96" s="246"/>
      <c r="AKZ96" s="246"/>
      <c r="ALA96" s="246"/>
      <c r="ALB96" s="246"/>
      <c r="ALC96" s="246"/>
      <c r="ALD96" s="246"/>
      <c r="ALE96" s="246"/>
      <c r="ALF96" s="246"/>
      <c r="ALG96" s="246"/>
      <c r="ALH96" s="246"/>
      <c r="ALI96" s="246"/>
      <c r="ALJ96" s="246"/>
      <c r="ALK96" s="246"/>
      <c r="ALL96" s="246"/>
      <c r="ALM96" s="246"/>
      <c r="ALN96" s="246"/>
      <c r="ALO96" s="246"/>
      <c r="ALP96" s="246"/>
      <c r="ALQ96" s="246"/>
      <c r="ALR96" s="246"/>
      <c r="ALS96" s="246"/>
      <c r="ALT96" s="246"/>
      <c r="ALU96" s="246"/>
      <c r="ALV96" s="246"/>
      <c r="ALW96" s="246"/>
      <c r="ALX96" s="246"/>
      <c r="ALY96" s="246"/>
      <c r="ALZ96" s="246"/>
      <c r="AMA96" s="246"/>
      <c r="AMB96" s="246"/>
      <c r="AMC96" s="246"/>
      <c r="AMD96" s="246"/>
      <c r="AME96" s="246"/>
      <c r="AMF96" s="246"/>
      <c r="AMG96" s="246"/>
      <c r="AMH96" s="246"/>
      <c r="AMI96" s="246"/>
      <c r="AMJ96" s="246"/>
      <c r="AMK96" s="246"/>
      <c r="AML96" s="246"/>
      <c r="AMM96" s="246"/>
      <c r="AMN96" s="246"/>
      <c r="AMO96" s="246"/>
      <c r="AMP96" s="246"/>
      <c r="AMQ96" s="246"/>
      <c r="AMR96" s="246"/>
      <c r="AMS96" s="246"/>
      <c r="AMT96" s="246"/>
      <c r="AMU96" s="246"/>
      <c r="AMV96" s="246"/>
      <c r="AMW96" s="246"/>
      <c r="AMX96" s="246"/>
      <c r="AMY96" s="246"/>
      <c r="AMZ96" s="246"/>
      <c r="ANA96" s="246"/>
      <c r="ANB96" s="246"/>
      <c r="ANC96" s="246"/>
      <c r="AND96" s="246"/>
      <c r="ANE96" s="246"/>
      <c r="ANF96" s="246"/>
      <c r="ANG96" s="246"/>
      <c r="ANH96" s="246"/>
      <c r="ANI96" s="246"/>
      <c r="ANJ96" s="246"/>
      <c r="ANK96" s="246"/>
      <c r="ANL96" s="246"/>
      <c r="ANM96" s="246"/>
      <c r="ANN96" s="246"/>
      <c r="ANO96" s="246"/>
      <c r="ANP96" s="246"/>
      <c r="ANQ96" s="246"/>
      <c r="ANR96" s="246"/>
      <c r="ANS96" s="246"/>
      <c r="ANT96" s="246"/>
      <c r="ANU96" s="246"/>
      <c r="ANV96" s="246"/>
      <c r="ANW96" s="246"/>
      <c r="ANX96" s="246"/>
      <c r="ANY96" s="246"/>
      <c r="ANZ96" s="246"/>
      <c r="AOA96" s="246"/>
      <c r="AOB96" s="246"/>
      <c r="AOC96" s="246"/>
      <c r="AOD96" s="246"/>
      <c r="AOE96" s="246"/>
      <c r="AOF96" s="246"/>
      <c r="AOG96" s="246"/>
      <c r="AOH96" s="246"/>
      <c r="AOI96" s="246"/>
      <c r="AOJ96" s="246"/>
      <c r="AOK96" s="246"/>
      <c r="AOL96" s="246"/>
      <c r="AOM96" s="246"/>
      <c r="AON96" s="246"/>
      <c r="AOO96" s="246"/>
      <c r="AOP96" s="246"/>
      <c r="AOQ96" s="246"/>
      <c r="AOR96" s="246"/>
      <c r="AOS96" s="246"/>
      <c r="AOT96" s="246"/>
      <c r="AOU96" s="246"/>
      <c r="AOV96" s="246"/>
      <c r="AOW96" s="246"/>
      <c r="AOX96" s="246"/>
      <c r="AOY96" s="246"/>
      <c r="AOZ96" s="246"/>
      <c r="APA96" s="246"/>
      <c r="APB96" s="246"/>
      <c r="APC96" s="246"/>
      <c r="APD96" s="246"/>
      <c r="APE96" s="246"/>
      <c r="APF96" s="246"/>
      <c r="APG96" s="246"/>
      <c r="APH96" s="246"/>
      <c r="API96" s="246"/>
      <c r="APJ96" s="246"/>
      <c r="APK96" s="246"/>
      <c r="APL96" s="246"/>
      <c r="APM96" s="246"/>
      <c r="APN96" s="246"/>
      <c r="APO96" s="246"/>
      <c r="APP96" s="246"/>
      <c r="APQ96" s="246"/>
      <c r="APR96" s="246"/>
      <c r="APS96" s="246"/>
      <c r="APT96" s="246"/>
      <c r="APU96" s="246"/>
      <c r="APV96" s="246"/>
      <c r="APW96" s="246"/>
      <c r="APX96" s="246"/>
      <c r="APY96" s="246"/>
      <c r="APZ96" s="246"/>
      <c r="AQA96" s="246"/>
      <c r="AQB96" s="246"/>
      <c r="AQC96" s="246"/>
      <c r="AQD96" s="246"/>
      <c r="AQE96" s="246"/>
      <c r="AQF96" s="246"/>
      <c r="AQG96" s="246"/>
      <c r="AQH96" s="246"/>
      <c r="AQI96" s="246"/>
      <c r="AQJ96" s="246"/>
      <c r="AQK96" s="246"/>
      <c r="AQL96" s="246"/>
      <c r="AQM96" s="246"/>
      <c r="AQN96" s="246"/>
      <c r="AQO96" s="246"/>
      <c r="AQP96" s="246"/>
      <c r="AQQ96" s="246"/>
      <c r="AQR96" s="246"/>
      <c r="AQS96" s="246"/>
      <c r="AQT96" s="246"/>
      <c r="AQU96" s="246"/>
      <c r="AQV96" s="246"/>
      <c r="AQW96" s="246"/>
      <c r="AQX96" s="246"/>
      <c r="AQY96" s="246"/>
      <c r="AQZ96" s="246"/>
      <c r="ARA96" s="246"/>
      <c r="ARB96" s="246"/>
      <c r="ARC96" s="246"/>
      <c r="ARD96" s="246"/>
      <c r="ARE96" s="246"/>
      <c r="ARF96" s="246"/>
      <c r="ARG96" s="246"/>
      <c r="ARH96" s="246"/>
      <c r="ARI96" s="246"/>
      <c r="ARJ96" s="246"/>
      <c r="ARK96" s="246"/>
      <c r="ARL96" s="246"/>
      <c r="ARM96" s="246"/>
      <c r="ARN96" s="246"/>
      <c r="ARO96" s="246"/>
      <c r="ARP96" s="246"/>
      <c r="ARQ96" s="246"/>
      <c r="ARR96" s="246"/>
      <c r="ARS96" s="246"/>
      <c r="ART96" s="246"/>
      <c r="ARU96" s="246"/>
      <c r="ARV96" s="246"/>
      <c r="ARW96" s="246"/>
      <c r="ARX96" s="246"/>
      <c r="ARY96" s="246"/>
      <c r="ARZ96" s="246"/>
      <c r="ASA96"/>
    </row>
    <row r="97" spans="1:1174" ht="13.5" thickBot="1" x14ac:dyDescent="0.25">
      <c r="B97" s="30"/>
      <c r="G97" s="238"/>
      <c r="I97" s="245"/>
      <c r="J97" s="246"/>
      <c r="K97" s="246"/>
      <c r="L97" s="246"/>
      <c r="M97" s="246"/>
      <c r="N97" s="246"/>
      <c r="O97" s="246"/>
      <c r="P97" s="246"/>
      <c r="Q97" s="246"/>
      <c r="R97" s="246"/>
      <c r="S97" s="246"/>
      <c r="T97" s="246"/>
      <c r="U97" s="246"/>
      <c r="V97" s="246"/>
      <c r="W97" s="246"/>
      <c r="X97" s="246"/>
      <c r="Y97" s="246"/>
      <c r="Z97" s="246"/>
      <c r="AA97" s="246"/>
      <c r="AB97" s="246"/>
      <c r="AC97" s="246"/>
      <c r="AD97" s="246"/>
      <c r="AE97" s="246"/>
      <c r="AF97" s="246"/>
      <c r="AG97" s="246"/>
      <c r="AH97" s="246"/>
      <c r="AI97" s="246"/>
      <c r="AJ97" s="246"/>
      <c r="AK97" s="246"/>
      <c r="AL97" s="246"/>
      <c r="AM97" s="246"/>
      <c r="AN97" s="246"/>
      <c r="AO97" s="246"/>
      <c r="AP97" s="246"/>
      <c r="AQ97" s="246"/>
      <c r="AR97" s="246"/>
      <c r="AS97" s="246"/>
      <c r="AT97" s="246"/>
      <c r="AU97" s="246"/>
      <c r="AV97" s="246"/>
      <c r="AW97" s="246"/>
      <c r="AX97" s="246"/>
      <c r="AY97" s="246"/>
      <c r="AZ97" s="246"/>
      <c r="BA97" s="246"/>
      <c r="BB97" s="246"/>
      <c r="BC97" s="246"/>
      <c r="BD97" s="246"/>
      <c r="BE97" s="246"/>
      <c r="BF97" s="246"/>
      <c r="BG97" s="246"/>
      <c r="BH97" s="246"/>
      <c r="BI97" s="246"/>
      <c r="BJ97" s="246"/>
      <c r="BK97" s="246"/>
      <c r="BL97" s="246"/>
      <c r="BM97" s="246"/>
      <c r="BN97" s="246"/>
      <c r="BO97" s="246"/>
      <c r="BP97" s="246"/>
      <c r="BQ97" s="246"/>
      <c r="BR97" s="246"/>
      <c r="BS97" s="246"/>
      <c r="BT97" s="246"/>
      <c r="BU97" s="246"/>
      <c r="BV97" s="246"/>
      <c r="BW97" s="246"/>
      <c r="BX97" s="246"/>
      <c r="BY97" s="246"/>
      <c r="BZ97" s="246"/>
      <c r="CA97" s="246"/>
      <c r="CB97" s="246"/>
      <c r="CC97" s="246"/>
      <c r="CD97" s="246"/>
      <c r="CE97" s="246"/>
      <c r="CF97" s="246"/>
      <c r="CG97" s="246"/>
      <c r="CH97" s="246"/>
      <c r="CI97" s="246"/>
      <c r="CJ97" s="246"/>
      <c r="CK97" s="246"/>
      <c r="CL97" s="246"/>
      <c r="CM97" s="246"/>
      <c r="CN97" s="246"/>
      <c r="CO97" s="246"/>
      <c r="CP97" s="246"/>
      <c r="CQ97" s="246"/>
      <c r="CR97" s="246"/>
      <c r="CS97" s="246"/>
      <c r="CT97" s="246"/>
      <c r="CU97" s="246"/>
      <c r="CV97" s="246"/>
      <c r="CW97" s="246"/>
      <c r="CX97" s="246"/>
      <c r="CY97" s="246"/>
      <c r="CZ97" s="246"/>
      <c r="DA97" s="246"/>
      <c r="DB97" s="246"/>
      <c r="DC97" s="246"/>
      <c r="DD97" s="246"/>
      <c r="DE97" s="246"/>
      <c r="DF97" s="246"/>
      <c r="DG97" s="246"/>
      <c r="DH97" s="246"/>
      <c r="DI97" s="246"/>
      <c r="DJ97" s="246"/>
      <c r="DK97" s="246"/>
      <c r="DL97" s="246"/>
      <c r="DM97" s="246"/>
      <c r="DN97" s="246"/>
      <c r="DO97" s="246"/>
      <c r="DP97" s="246"/>
      <c r="DQ97" s="246"/>
      <c r="DR97" s="246"/>
      <c r="DS97" s="246"/>
      <c r="DT97" s="246"/>
      <c r="DU97" s="246"/>
      <c r="DV97" s="246"/>
      <c r="DW97" s="246"/>
      <c r="DX97" s="246"/>
      <c r="DY97" s="246"/>
      <c r="DZ97" s="246"/>
      <c r="EA97" s="246"/>
      <c r="EB97" s="246"/>
      <c r="EC97" s="246"/>
      <c r="ED97" s="246"/>
      <c r="EE97" s="246"/>
      <c r="EF97" s="246"/>
      <c r="EG97" s="246"/>
      <c r="EH97" s="246"/>
      <c r="EI97" s="246"/>
      <c r="EJ97" s="246"/>
      <c r="EK97" s="246"/>
      <c r="EL97" s="246"/>
      <c r="EM97" s="246"/>
      <c r="EN97" s="246"/>
      <c r="EO97" s="246"/>
      <c r="EP97" s="246"/>
      <c r="EQ97" s="246"/>
      <c r="ER97" s="246"/>
      <c r="ES97" s="246"/>
      <c r="ET97" s="246"/>
      <c r="EU97" s="246"/>
      <c r="EV97" s="246"/>
      <c r="EW97" s="246"/>
      <c r="EX97" s="246"/>
      <c r="EY97" s="246"/>
      <c r="EZ97" s="246"/>
      <c r="FA97" s="246"/>
      <c r="FB97" s="246"/>
      <c r="FC97" s="246"/>
      <c r="FD97" s="246"/>
      <c r="FE97" s="246"/>
      <c r="FF97" s="246"/>
      <c r="FG97" s="246"/>
      <c r="FH97" s="246"/>
      <c r="FI97" s="246"/>
      <c r="FJ97" s="246"/>
      <c r="FK97" s="246"/>
      <c r="FL97" s="246"/>
      <c r="FM97" s="246"/>
      <c r="FN97" s="246"/>
      <c r="FO97" s="246"/>
      <c r="FP97" s="246"/>
      <c r="FQ97" s="246"/>
      <c r="FR97" s="246"/>
      <c r="FS97" s="246"/>
      <c r="FT97" s="246"/>
      <c r="FU97" s="246"/>
      <c r="FV97" s="246"/>
      <c r="FW97" s="246"/>
      <c r="FX97" s="246"/>
      <c r="FY97" s="246"/>
      <c r="FZ97" s="246"/>
      <c r="GA97" s="246"/>
      <c r="GB97" s="246"/>
      <c r="GC97" s="246"/>
      <c r="GD97" s="246"/>
      <c r="GE97" s="246"/>
      <c r="GF97" s="246"/>
      <c r="GG97" s="246"/>
      <c r="GH97" s="246"/>
      <c r="GI97" s="246"/>
      <c r="GJ97" s="246"/>
      <c r="GK97" s="246"/>
      <c r="GL97" s="246"/>
      <c r="GM97" s="246"/>
      <c r="GN97" s="246"/>
      <c r="GO97" s="246"/>
      <c r="GP97" s="246"/>
      <c r="GQ97" s="246"/>
      <c r="GR97" s="246"/>
      <c r="GS97" s="246"/>
      <c r="GT97" s="246"/>
      <c r="GU97" s="246"/>
      <c r="GV97" s="246"/>
      <c r="GW97" s="246"/>
      <c r="GX97" s="246"/>
      <c r="GY97" s="246"/>
      <c r="GZ97" s="246"/>
      <c r="HA97" s="246"/>
      <c r="HB97" s="246"/>
      <c r="HC97" s="246"/>
      <c r="HD97" s="246"/>
      <c r="HE97" s="246"/>
      <c r="HF97" s="246"/>
      <c r="HG97" s="246"/>
      <c r="HH97" s="246"/>
      <c r="HI97" s="246"/>
      <c r="HJ97" s="246"/>
      <c r="HK97" s="246"/>
      <c r="HL97" s="246"/>
      <c r="HM97" s="246"/>
      <c r="HN97" s="246"/>
      <c r="HO97" s="246"/>
      <c r="HP97" s="246"/>
      <c r="HQ97" s="246"/>
      <c r="HR97" s="246"/>
      <c r="HS97" s="246"/>
      <c r="HT97" s="246"/>
      <c r="HU97" s="246"/>
      <c r="HV97" s="246"/>
      <c r="HW97" s="246"/>
      <c r="HX97" s="246"/>
      <c r="HY97" s="246"/>
      <c r="HZ97" s="246"/>
      <c r="IA97" s="246"/>
      <c r="IB97" s="246"/>
      <c r="IC97" s="246"/>
      <c r="ID97" s="246"/>
      <c r="IE97" s="246"/>
      <c r="IF97" s="246"/>
      <c r="IG97" s="246"/>
      <c r="IH97" s="246"/>
      <c r="II97" s="246"/>
      <c r="IJ97" s="246"/>
      <c r="IK97" s="246"/>
      <c r="IL97" s="246"/>
      <c r="IM97" s="246"/>
      <c r="IN97" s="246"/>
      <c r="IO97" s="246"/>
      <c r="IP97" s="246"/>
      <c r="IQ97" s="246"/>
      <c r="IR97" s="246"/>
      <c r="IS97" s="246"/>
      <c r="IT97" s="246"/>
      <c r="IU97" s="246"/>
      <c r="IV97" s="246"/>
      <c r="IW97" s="246"/>
      <c r="IX97" s="246"/>
      <c r="IY97" s="246"/>
      <c r="IZ97" s="246"/>
      <c r="JA97" s="246"/>
      <c r="JB97" s="246"/>
      <c r="JC97" s="246"/>
      <c r="JD97" s="246"/>
      <c r="JE97" s="246"/>
      <c r="JF97" s="246"/>
      <c r="JG97" s="246"/>
      <c r="JH97" s="246"/>
      <c r="JI97" s="246"/>
      <c r="JJ97" s="246"/>
      <c r="JK97" s="246"/>
      <c r="JL97" s="246"/>
      <c r="JM97" s="246"/>
      <c r="JN97" s="246"/>
      <c r="JO97" s="246"/>
      <c r="JP97" s="246"/>
      <c r="JQ97" s="246"/>
      <c r="JR97" s="246"/>
      <c r="JS97" s="246"/>
      <c r="JT97" s="246"/>
      <c r="JU97" s="246"/>
      <c r="JV97" s="246"/>
      <c r="JW97" s="246"/>
      <c r="JX97" s="246"/>
      <c r="JY97" s="246"/>
      <c r="JZ97" s="246"/>
      <c r="KA97" s="246"/>
      <c r="KB97" s="246"/>
      <c r="KC97" s="246"/>
      <c r="KD97" s="246"/>
      <c r="KE97" s="246"/>
      <c r="KF97" s="246"/>
      <c r="KG97" s="246"/>
      <c r="KH97" s="246"/>
      <c r="KI97" s="246"/>
      <c r="KJ97" s="246"/>
      <c r="KK97" s="246"/>
      <c r="KL97" s="246"/>
      <c r="KM97" s="246"/>
      <c r="KN97" s="246"/>
      <c r="KO97" s="246"/>
      <c r="KP97" s="246"/>
      <c r="KQ97" s="246"/>
      <c r="KR97" s="246"/>
      <c r="KS97" s="246"/>
      <c r="KT97" s="246"/>
      <c r="KU97" s="246"/>
      <c r="KV97" s="246"/>
      <c r="KW97" s="246"/>
      <c r="KX97" s="246"/>
      <c r="KY97" s="246"/>
      <c r="KZ97" s="246"/>
      <c r="LA97" s="246"/>
      <c r="LB97" s="246"/>
      <c r="LC97" s="246"/>
      <c r="LD97" s="246"/>
      <c r="LE97" s="246"/>
      <c r="LF97" s="246"/>
      <c r="LG97" s="246"/>
      <c r="LH97" s="246"/>
      <c r="LI97" s="246"/>
      <c r="LJ97" s="246"/>
      <c r="LK97" s="246"/>
      <c r="LL97" s="246"/>
      <c r="LM97" s="246"/>
      <c r="LN97" s="246"/>
      <c r="LO97" s="246"/>
      <c r="LP97" s="246"/>
      <c r="LQ97" s="246"/>
      <c r="LR97" s="246"/>
      <c r="LS97" s="246"/>
      <c r="LT97" s="246"/>
      <c r="LU97" s="246"/>
      <c r="LV97" s="246"/>
      <c r="LW97" s="246"/>
      <c r="LX97" s="246"/>
      <c r="LY97" s="246"/>
      <c r="LZ97" s="246"/>
      <c r="MA97" s="246"/>
      <c r="MB97" s="246"/>
      <c r="MC97" s="246"/>
      <c r="MD97" s="246"/>
      <c r="ME97" s="246"/>
      <c r="MF97" s="246"/>
      <c r="MG97" s="246"/>
      <c r="MH97" s="246"/>
      <c r="MI97" s="246"/>
      <c r="MJ97" s="246"/>
      <c r="MK97" s="246"/>
      <c r="ML97" s="246"/>
      <c r="MM97" s="246"/>
      <c r="MN97" s="246"/>
      <c r="MO97" s="246"/>
      <c r="MP97" s="246"/>
      <c r="MQ97" s="246"/>
      <c r="MR97" s="246"/>
      <c r="MS97" s="246"/>
      <c r="MT97" s="246"/>
      <c r="MU97" s="246"/>
      <c r="MV97" s="246"/>
      <c r="MW97" s="246"/>
      <c r="MX97" s="246"/>
      <c r="MY97" s="246"/>
      <c r="MZ97" s="246"/>
      <c r="NA97" s="246"/>
      <c r="NB97" s="246"/>
      <c r="NC97" s="246"/>
      <c r="ND97" s="246"/>
      <c r="NE97" s="246"/>
      <c r="NF97" s="246"/>
      <c r="NG97" s="246"/>
      <c r="NH97" s="246"/>
      <c r="NI97" s="246"/>
      <c r="NJ97" s="246"/>
      <c r="NK97" s="246"/>
      <c r="NL97" s="246"/>
      <c r="NM97" s="246"/>
      <c r="NN97" s="246"/>
      <c r="NO97" s="246"/>
      <c r="NP97" s="246"/>
      <c r="NQ97" s="246"/>
      <c r="NR97" s="246"/>
      <c r="NS97" s="246"/>
      <c r="NT97" s="246"/>
      <c r="NU97" s="246"/>
      <c r="NV97" s="246"/>
      <c r="NW97" s="246"/>
      <c r="NX97" s="246"/>
      <c r="NY97" s="246"/>
      <c r="NZ97" s="246"/>
      <c r="OA97" s="246"/>
      <c r="OB97" s="246"/>
      <c r="OC97" s="246"/>
      <c r="OD97" s="246"/>
      <c r="OE97" s="246"/>
      <c r="OF97" s="246"/>
      <c r="OG97" s="246"/>
      <c r="OH97" s="246"/>
      <c r="OI97" s="246"/>
      <c r="OJ97" s="246"/>
      <c r="OK97" s="246"/>
      <c r="OL97" s="246"/>
      <c r="OM97" s="246"/>
      <c r="ON97" s="246"/>
      <c r="OO97" s="246"/>
      <c r="OP97" s="246"/>
      <c r="OQ97" s="246"/>
      <c r="OR97" s="246"/>
      <c r="OS97" s="246"/>
      <c r="OT97" s="246"/>
      <c r="OU97" s="246"/>
      <c r="OV97" s="246"/>
      <c r="OW97" s="246"/>
      <c r="OX97" s="246"/>
      <c r="OY97" s="246"/>
      <c r="OZ97" s="246"/>
      <c r="PA97" s="246"/>
      <c r="PB97" s="246"/>
      <c r="PC97" s="246"/>
      <c r="PD97" s="246"/>
      <c r="PE97" s="246"/>
      <c r="PF97" s="246"/>
      <c r="PG97" s="246"/>
      <c r="PH97" s="246"/>
      <c r="PI97" s="246"/>
      <c r="PJ97" s="246"/>
      <c r="PK97" s="246"/>
      <c r="PL97" s="246"/>
      <c r="PM97" s="246"/>
      <c r="PN97" s="246"/>
      <c r="PO97" s="246"/>
      <c r="PP97" s="246"/>
      <c r="PQ97" s="246"/>
      <c r="PR97" s="246"/>
      <c r="PS97" s="246"/>
      <c r="PT97" s="246"/>
      <c r="PU97" s="246"/>
      <c r="PV97" s="246"/>
      <c r="PW97" s="246"/>
      <c r="PX97" s="246"/>
      <c r="PY97" s="246"/>
      <c r="PZ97" s="246"/>
      <c r="QA97" s="246"/>
      <c r="QB97" s="246"/>
      <c r="QC97" s="246"/>
      <c r="QD97" s="246"/>
      <c r="QE97" s="246"/>
      <c r="QF97" s="246"/>
      <c r="QG97" s="246"/>
      <c r="QH97" s="246"/>
      <c r="QI97" s="246"/>
      <c r="QJ97" s="246"/>
      <c r="QK97" s="246"/>
      <c r="QL97" s="246"/>
      <c r="QM97" s="246"/>
      <c r="QN97" s="246"/>
      <c r="QO97" s="246"/>
      <c r="QP97" s="246"/>
      <c r="QQ97" s="246"/>
      <c r="QR97" s="246"/>
      <c r="QS97" s="246"/>
      <c r="QT97" s="246"/>
      <c r="QU97" s="246"/>
      <c r="QV97" s="246"/>
      <c r="QW97" s="246"/>
      <c r="QX97" s="246"/>
      <c r="QY97" s="246"/>
      <c r="QZ97" s="246"/>
      <c r="RA97" s="246"/>
      <c r="RB97" s="246"/>
      <c r="RC97" s="246"/>
      <c r="RD97" s="246"/>
      <c r="RE97" s="246"/>
      <c r="RF97" s="246"/>
      <c r="RG97" s="246"/>
      <c r="RH97" s="246"/>
      <c r="RI97" s="246"/>
      <c r="RJ97" s="246"/>
      <c r="RK97" s="246"/>
      <c r="RL97" s="246"/>
      <c r="RM97" s="246"/>
      <c r="RN97" s="246"/>
      <c r="RO97" s="246"/>
      <c r="RP97" s="246"/>
      <c r="RQ97" s="246"/>
      <c r="RR97" s="246"/>
      <c r="RS97" s="246"/>
      <c r="RT97" s="246"/>
      <c r="RU97" s="246"/>
      <c r="RV97" s="246"/>
      <c r="RW97" s="246"/>
      <c r="RX97" s="246"/>
      <c r="RY97" s="246"/>
      <c r="RZ97" s="246"/>
      <c r="SA97" s="246"/>
      <c r="SB97" s="246"/>
      <c r="SC97" s="246"/>
      <c r="SD97" s="246"/>
      <c r="SE97" s="246"/>
      <c r="SF97" s="246"/>
      <c r="SG97" s="246"/>
      <c r="SH97" s="246"/>
      <c r="SI97" s="246"/>
      <c r="SJ97" s="246"/>
      <c r="SK97" s="246"/>
      <c r="SL97" s="246"/>
      <c r="SM97" s="246"/>
      <c r="SN97" s="246"/>
      <c r="SO97" s="246"/>
      <c r="SP97" s="246"/>
      <c r="SQ97" s="246"/>
      <c r="SR97" s="246"/>
      <c r="SS97" s="246"/>
      <c r="ST97" s="246"/>
      <c r="SU97" s="246"/>
      <c r="SV97" s="246"/>
      <c r="SW97" s="246"/>
      <c r="SX97" s="246"/>
      <c r="SY97" s="246"/>
      <c r="SZ97" s="246"/>
      <c r="TA97" s="246"/>
      <c r="TB97" s="246"/>
      <c r="TC97" s="246"/>
      <c r="TD97" s="246"/>
      <c r="TE97" s="246"/>
      <c r="TF97" s="246"/>
      <c r="TG97" s="246"/>
      <c r="TH97" s="246"/>
      <c r="TI97" s="246"/>
      <c r="TJ97" s="246"/>
      <c r="TK97" s="246"/>
      <c r="TL97" s="246"/>
      <c r="TM97" s="246"/>
      <c r="TN97" s="246"/>
      <c r="TO97" s="246"/>
      <c r="TP97" s="246"/>
      <c r="TQ97" s="246"/>
      <c r="TR97" s="246"/>
      <c r="TS97" s="246"/>
      <c r="TT97" s="246"/>
      <c r="TU97" s="246"/>
      <c r="TV97" s="246"/>
      <c r="TW97" s="246"/>
      <c r="TX97" s="246"/>
      <c r="TY97" s="246"/>
      <c r="TZ97" s="246"/>
      <c r="UA97" s="246"/>
      <c r="UB97" s="246"/>
      <c r="UC97" s="246"/>
      <c r="UD97" s="246"/>
      <c r="UE97" s="246"/>
      <c r="UF97" s="246"/>
      <c r="UG97" s="246"/>
      <c r="UH97" s="246"/>
      <c r="UI97" s="246"/>
      <c r="UJ97" s="246"/>
      <c r="UK97" s="246"/>
      <c r="UL97" s="246"/>
      <c r="UM97" s="246"/>
      <c r="UN97" s="246"/>
      <c r="UO97" s="246"/>
      <c r="UP97" s="246"/>
      <c r="UQ97" s="246"/>
      <c r="UR97" s="246"/>
      <c r="US97" s="246"/>
      <c r="UT97" s="246"/>
      <c r="UU97" s="246"/>
      <c r="UV97" s="246"/>
      <c r="UW97" s="246"/>
      <c r="UX97" s="246"/>
      <c r="UY97" s="246"/>
      <c r="UZ97" s="246"/>
      <c r="VA97" s="246"/>
      <c r="VB97" s="246"/>
      <c r="VC97" s="246"/>
      <c r="VD97" s="246"/>
      <c r="VE97" s="246"/>
      <c r="VF97" s="246"/>
      <c r="VG97" s="246"/>
      <c r="VH97" s="246"/>
      <c r="VI97" s="246"/>
      <c r="VJ97" s="246"/>
      <c r="VK97" s="246"/>
      <c r="VL97" s="246"/>
      <c r="VM97" s="246"/>
      <c r="VN97" s="246"/>
      <c r="VO97" s="246"/>
      <c r="VP97" s="246"/>
      <c r="VQ97" s="246"/>
      <c r="VR97" s="246"/>
      <c r="VS97" s="246"/>
      <c r="VT97" s="246"/>
      <c r="VU97" s="246"/>
      <c r="VV97" s="246"/>
      <c r="VW97" s="246"/>
      <c r="VX97" s="246"/>
      <c r="VY97" s="246"/>
      <c r="VZ97" s="246"/>
      <c r="WA97" s="246"/>
      <c r="WB97" s="246"/>
      <c r="WC97" s="246"/>
      <c r="WD97" s="246"/>
      <c r="WE97" s="246"/>
      <c r="WF97" s="246"/>
      <c r="WG97" s="246"/>
      <c r="WH97" s="246"/>
      <c r="WI97" s="246"/>
      <c r="WJ97" s="246"/>
      <c r="WK97" s="246"/>
      <c r="WL97" s="246"/>
      <c r="WM97" s="246"/>
      <c r="WN97" s="246"/>
      <c r="WO97" s="246"/>
      <c r="WP97" s="246"/>
      <c r="WQ97" s="246"/>
      <c r="WR97" s="246"/>
      <c r="WS97" s="246"/>
      <c r="WT97" s="246"/>
      <c r="WU97" s="246"/>
      <c r="WV97" s="246"/>
      <c r="WW97" s="246"/>
      <c r="WX97" s="246"/>
      <c r="WY97" s="246"/>
      <c r="WZ97" s="246"/>
      <c r="XA97" s="246"/>
      <c r="XB97" s="246"/>
      <c r="XC97" s="246"/>
      <c r="XD97" s="246"/>
      <c r="XE97" s="246"/>
      <c r="XF97" s="246"/>
      <c r="XG97" s="246"/>
      <c r="XH97" s="246"/>
      <c r="XI97" s="246"/>
      <c r="XJ97" s="246"/>
      <c r="XK97" s="246"/>
      <c r="XL97" s="246"/>
      <c r="XM97" s="246"/>
      <c r="XN97" s="246"/>
      <c r="XO97" s="246"/>
      <c r="XP97" s="246"/>
      <c r="XQ97" s="246"/>
      <c r="XR97" s="246"/>
      <c r="XS97" s="246"/>
      <c r="XT97" s="246"/>
      <c r="XU97" s="246"/>
      <c r="XV97" s="246"/>
      <c r="XW97" s="246"/>
      <c r="XX97" s="246"/>
      <c r="XY97" s="246"/>
      <c r="XZ97" s="246"/>
      <c r="YA97" s="246"/>
      <c r="YB97" s="246"/>
      <c r="YC97" s="246"/>
      <c r="YD97" s="246"/>
      <c r="YE97" s="246"/>
      <c r="YF97" s="246"/>
      <c r="YG97" s="246"/>
      <c r="YH97" s="246"/>
      <c r="YI97" s="246"/>
      <c r="YJ97" s="246"/>
      <c r="YK97" s="246"/>
      <c r="YL97" s="246"/>
      <c r="YM97" s="246"/>
      <c r="YN97" s="246"/>
      <c r="YO97" s="246"/>
      <c r="YP97" s="246"/>
      <c r="YQ97" s="246"/>
      <c r="YR97" s="246"/>
      <c r="YS97" s="246"/>
      <c r="YT97" s="246"/>
      <c r="YU97" s="246"/>
      <c r="YV97" s="246"/>
      <c r="YW97" s="246"/>
      <c r="YX97" s="246"/>
      <c r="YY97" s="246"/>
      <c r="YZ97" s="246"/>
      <c r="ZA97" s="246"/>
      <c r="ZB97" s="246"/>
      <c r="ZC97" s="246"/>
      <c r="ZD97" s="246"/>
      <c r="ZE97" s="246"/>
      <c r="ZF97" s="246"/>
      <c r="ZG97" s="246"/>
      <c r="ZH97" s="246"/>
      <c r="ZI97" s="246"/>
      <c r="ZJ97" s="246"/>
      <c r="ZK97" s="246"/>
      <c r="ZL97" s="246"/>
      <c r="ZM97" s="246"/>
      <c r="ZN97" s="246"/>
      <c r="ZO97" s="246"/>
      <c r="ZP97" s="246"/>
      <c r="ZQ97" s="246"/>
      <c r="ZR97" s="246"/>
      <c r="ZS97" s="246"/>
      <c r="ZT97" s="246"/>
      <c r="ZU97" s="246"/>
      <c r="ZV97" s="246"/>
      <c r="ZW97" s="246"/>
      <c r="ZX97" s="246"/>
      <c r="ZY97" s="246"/>
      <c r="ZZ97" s="246"/>
      <c r="AAA97" s="246"/>
      <c r="AAB97" s="246"/>
      <c r="AAC97" s="246"/>
      <c r="AAD97" s="246"/>
      <c r="AAE97" s="246"/>
      <c r="AAF97" s="246"/>
      <c r="AAG97" s="246"/>
      <c r="AAH97" s="246"/>
      <c r="AAI97" s="246"/>
      <c r="AAJ97" s="246"/>
      <c r="AAK97" s="246"/>
      <c r="AAL97" s="246"/>
      <c r="AAM97" s="246"/>
      <c r="AAN97" s="246"/>
      <c r="AAO97" s="246"/>
      <c r="AAP97" s="246"/>
      <c r="AAQ97" s="246"/>
      <c r="AAR97" s="246"/>
      <c r="AAS97" s="246"/>
      <c r="AAT97" s="246"/>
      <c r="AAU97" s="246"/>
      <c r="AAV97" s="246"/>
      <c r="AAW97" s="246"/>
      <c r="AAX97" s="246"/>
      <c r="AAY97" s="246"/>
      <c r="AAZ97" s="246"/>
      <c r="ABA97" s="246"/>
      <c r="ABB97" s="246"/>
      <c r="ABC97" s="246"/>
      <c r="ABD97" s="246"/>
      <c r="ABE97" s="246"/>
      <c r="ABF97" s="246"/>
      <c r="ABG97" s="246"/>
      <c r="ABH97" s="246"/>
      <c r="ABI97" s="246"/>
      <c r="ABJ97" s="246"/>
      <c r="ABK97" s="246"/>
      <c r="ABL97" s="246"/>
      <c r="ABM97" s="246"/>
      <c r="ABN97" s="246"/>
      <c r="ABO97" s="246"/>
      <c r="ABP97" s="246"/>
      <c r="ABQ97" s="246"/>
      <c r="ABR97" s="246"/>
      <c r="ABS97" s="246"/>
      <c r="ABT97" s="246"/>
      <c r="ABU97" s="246"/>
      <c r="ABV97" s="246"/>
      <c r="ABW97" s="246"/>
      <c r="ABX97" s="246"/>
      <c r="ABY97" s="246"/>
      <c r="ABZ97" s="246"/>
      <c r="ACA97" s="246"/>
      <c r="ACB97" s="246"/>
      <c r="ACC97" s="246"/>
      <c r="ACD97" s="246"/>
      <c r="ACE97" s="246"/>
      <c r="ACF97" s="246"/>
      <c r="ACG97" s="246"/>
      <c r="ACH97" s="246"/>
      <c r="ACI97" s="246"/>
      <c r="ACJ97" s="246"/>
      <c r="ACK97" s="246"/>
      <c r="ACL97" s="246"/>
      <c r="ACM97" s="246"/>
      <c r="ACN97" s="246"/>
      <c r="ACO97" s="246"/>
      <c r="ACP97" s="246"/>
      <c r="ACQ97" s="246"/>
      <c r="ACR97" s="246"/>
      <c r="ACS97" s="246"/>
      <c r="ACT97" s="246"/>
      <c r="ACU97" s="246"/>
      <c r="ACV97" s="246"/>
      <c r="ACW97" s="246"/>
      <c r="ACX97" s="246"/>
      <c r="ACY97" s="246"/>
      <c r="ACZ97" s="246"/>
      <c r="ADA97" s="246"/>
      <c r="ADB97" s="246"/>
      <c r="ADC97" s="246"/>
      <c r="ADD97" s="246"/>
      <c r="ADE97" s="246"/>
      <c r="ADF97" s="246"/>
      <c r="ADG97" s="246"/>
      <c r="ADH97" s="246"/>
      <c r="ADI97" s="246"/>
      <c r="ADJ97" s="246"/>
      <c r="ADK97" s="246"/>
      <c r="ADL97" s="246"/>
      <c r="ADM97" s="246"/>
      <c r="ADN97" s="246"/>
      <c r="ADO97" s="246"/>
      <c r="ADP97" s="246"/>
      <c r="ADQ97" s="246"/>
      <c r="ADR97" s="246"/>
      <c r="ADS97" s="246"/>
      <c r="ADT97" s="246"/>
      <c r="ADU97" s="246"/>
      <c r="ADV97" s="246"/>
      <c r="ADW97" s="246"/>
      <c r="ADX97" s="246"/>
      <c r="ADY97" s="246"/>
      <c r="ADZ97" s="246"/>
      <c r="AEA97" s="246"/>
      <c r="AEB97" s="246"/>
      <c r="AEC97" s="246"/>
      <c r="AED97" s="246"/>
      <c r="AEE97" s="246"/>
      <c r="AEF97" s="246"/>
      <c r="AEG97" s="246"/>
      <c r="AEH97" s="246"/>
      <c r="AEI97" s="246"/>
      <c r="AEJ97" s="246"/>
      <c r="AEK97" s="246"/>
      <c r="AEL97" s="246"/>
      <c r="AEM97" s="246"/>
      <c r="AEN97" s="246"/>
      <c r="AEO97" s="246"/>
      <c r="AEP97" s="246"/>
      <c r="AEQ97" s="246"/>
      <c r="AER97" s="246"/>
      <c r="AES97" s="246"/>
      <c r="AET97" s="246"/>
      <c r="AEU97" s="246"/>
      <c r="AEV97" s="246"/>
      <c r="AEW97" s="246"/>
      <c r="AEX97" s="246"/>
      <c r="AEY97" s="246"/>
      <c r="AEZ97" s="246"/>
      <c r="AFA97" s="246"/>
      <c r="AFB97" s="246"/>
      <c r="AFC97" s="246"/>
      <c r="AFD97" s="246"/>
      <c r="AFE97" s="246"/>
      <c r="AFF97" s="246"/>
      <c r="AFG97" s="246"/>
      <c r="AFH97" s="246"/>
      <c r="AFI97" s="246"/>
      <c r="AFJ97" s="246"/>
      <c r="AFK97" s="246"/>
      <c r="AFL97" s="246"/>
      <c r="AFM97" s="246"/>
      <c r="AFN97" s="246"/>
      <c r="AFO97" s="246"/>
      <c r="AFP97" s="246"/>
      <c r="AFQ97" s="246"/>
      <c r="AFR97" s="246"/>
      <c r="AFS97" s="246"/>
      <c r="AFT97" s="246"/>
      <c r="AFU97" s="246"/>
      <c r="AFV97" s="246"/>
      <c r="AFW97" s="246"/>
      <c r="AFX97" s="246"/>
      <c r="AFY97" s="246"/>
      <c r="AFZ97" s="246"/>
      <c r="AGA97" s="246"/>
      <c r="AGB97" s="246"/>
      <c r="AGC97" s="246"/>
      <c r="AGD97" s="246"/>
      <c r="AGE97" s="246"/>
      <c r="AGF97" s="246"/>
      <c r="AGG97" s="246"/>
      <c r="AGH97" s="246"/>
      <c r="AGI97" s="246"/>
      <c r="AGJ97" s="246"/>
      <c r="AGK97" s="246"/>
      <c r="AGL97" s="246"/>
      <c r="AGM97" s="246"/>
      <c r="AGN97" s="246"/>
      <c r="AGO97" s="246"/>
      <c r="AGP97" s="246"/>
      <c r="AGQ97" s="246"/>
      <c r="AGR97" s="246"/>
      <c r="AGS97" s="246"/>
      <c r="AGT97" s="246"/>
      <c r="AGU97" s="246"/>
      <c r="AGV97" s="246"/>
      <c r="AGW97" s="246"/>
      <c r="AGX97" s="246"/>
      <c r="AGY97" s="246"/>
      <c r="AGZ97" s="246"/>
      <c r="AHA97" s="246"/>
      <c r="AHB97" s="246"/>
      <c r="AHC97" s="246"/>
      <c r="AHD97" s="246"/>
      <c r="AHE97" s="246"/>
      <c r="AHF97" s="246"/>
      <c r="AHG97" s="246"/>
      <c r="AHH97" s="246"/>
      <c r="AHI97" s="246"/>
      <c r="AHJ97" s="246"/>
      <c r="AHK97" s="246"/>
      <c r="AHL97" s="246"/>
      <c r="AHM97" s="246"/>
      <c r="AHN97" s="246"/>
      <c r="AHO97" s="246"/>
      <c r="AHP97" s="246"/>
      <c r="AHQ97" s="246"/>
      <c r="AHR97" s="246"/>
      <c r="AHS97" s="246"/>
      <c r="AHT97" s="246"/>
      <c r="AHU97" s="246"/>
      <c r="AHV97" s="246"/>
      <c r="AHW97" s="246"/>
      <c r="AHX97" s="246"/>
      <c r="AHY97" s="246"/>
      <c r="AHZ97" s="246"/>
      <c r="AIA97" s="246"/>
      <c r="AIB97" s="246"/>
      <c r="AIC97" s="246"/>
      <c r="AID97" s="246"/>
      <c r="AIE97" s="246"/>
      <c r="AIF97" s="246"/>
      <c r="AIG97" s="246"/>
      <c r="AIH97" s="246"/>
      <c r="AII97" s="246"/>
      <c r="AIJ97" s="246"/>
      <c r="AIK97" s="246"/>
      <c r="AIL97" s="246"/>
      <c r="AIM97" s="246"/>
      <c r="AIN97" s="246"/>
      <c r="AIO97" s="246"/>
      <c r="AIP97" s="246"/>
      <c r="AIQ97" s="246"/>
      <c r="AIR97" s="246"/>
      <c r="AIS97" s="246"/>
      <c r="AIT97" s="246"/>
      <c r="AIU97" s="246"/>
      <c r="AIV97" s="246"/>
      <c r="AIW97" s="246"/>
      <c r="AIX97" s="246"/>
      <c r="AIY97" s="246"/>
      <c r="AIZ97" s="246"/>
      <c r="AJA97" s="246"/>
      <c r="AJB97" s="246"/>
      <c r="AJC97" s="246"/>
      <c r="AJD97" s="246"/>
      <c r="AJE97" s="246"/>
      <c r="AJF97" s="246"/>
      <c r="AJG97" s="246"/>
      <c r="AJH97" s="246"/>
      <c r="AJI97" s="246"/>
      <c r="AJJ97" s="246"/>
      <c r="AJK97" s="246"/>
      <c r="AJL97" s="246"/>
      <c r="AJM97" s="246"/>
      <c r="AJN97" s="246"/>
      <c r="AJO97" s="246"/>
      <c r="AJP97" s="246"/>
      <c r="AJQ97" s="246"/>
      <c r="AJR97" s="246"/>
      <c r="AJS97" s="246"/>
      <c r="AJT97" s="246"/>
      <c r="AJU97" s="246"/>
      <c r="AJV97" s="246"/>
      <c r="AJW97" s="246"/>
      <c r="AJX97" s="246"/>
      <c r="AJY97" s="246"/>
      <c r="AJZ97" s="246"/>
      <c r="AKA97" s="246"/>
      <c r="AKB97" s="246"/>
      <c r="AKC97" s="246"/>
      <c r="AKD97" s="246"/>
      <c r="AKE97" s="246"/>
      <c r="AKF97" s="246"/>
      <c r="AKG97" s="246"/>
      <c r="AKH97" s="246"/>
      <c r="AKI97" s="246"/>
      <c r="AKJ97" s="246"/>
      <c r="AKK97" s="246"/>
      <c r="AKL97" s="246"/>
      <c r="AKM97" s="246"/>
      <c r="AKN97" s="246"/>
      <c r="AKO97" s="246"/>
      <c r="AKP97" s="246"/>
      <c r="AKQ97" s="246"/>
      <c r="AKR97" s="246"/>
      <c r="AKS97" s="246"/>
      <c r="AKT97" s="246"/>
      <c r="AKU97" s="246"/>
      <c r="AKV97" s="246"/>
      <c r="AKW97" s="246"/>
      <c r="AKX97" s="246"/>
      <c r="AKY97" s="246"/>
      <c r="AKZ97" s="246"/>
      <c r="ALA97" s="246"/>
      <c r="ALB97" s="246"/>
      <c r="ALC97" s="246"/>
      <c r="ALD97" s="246"/>
      <c r="ALE97" s="246"/>
      <c r="ALF97" s="246"/>
      <c r="ALG97" s="246"/>
      <c r="ALH97" s="246"/>
      <c r="ALI97" s="246"/>
      <c r="ALJ97" s="246"/>
      <c r="ALK97" s="246"/>
      <c r="ALL97" s="246"/>
      <c r="ALM97" s="246"/>
      <c r="ALN97" s="246"/>
      <c r="ALO97" s="246"/>
      <c r="ALP97" s="246"/>
      <c r="ALQ97" s="246"/>
      <c r="ALR97" s="246"/>
      <c r="ALS97" s="246"/>
      <c r="ALT97" s="246"/>
      <c r="ALU97" s="246"/>
      <c r="ALV97" s="246"/>
      <c r="ALW97" s="246"/>
      <c r="ALX97" s="246"/>
      <c r="ALY97" s="246"/>
      <c r="ALZ97" s="246"/>
      <c r="AMA97" s="246"/>
      <c r="AMB97" s="246"/>
      <c r="AMC97" s="246"/>
      <c r="AMD97" s="246"/>
      <c r="AME97" s="246"/>
      <c r="AMF97" s="246"/>
      <c r="AMG97" s="246"/>
      <c r="AMH97" s="246"/>
      <c r="AMI97" s="246"/>
      <c r="AMJ97" s="246"/>
      <c r="AMK97" s="246"/>
      <c r="AML97" s="246"/>
      <c r="AMM97" s="246"/>
      <c r="AMN97" s="246"/>
      <c r="AMO97" s="246"/>
      <c r="AMP97" s="246"/>
      <c r="AMQ97" s="246"/>
      <c r="AMR97" s="246"/>
      <c r="AMS97" s="246"/>
      <c r="AMT97" s="246"/>
      <c r="AMU97" s="246"/>
      <c r="AMV97" s="246"/>
      <c r="AMW97" s="246"/>
      <c r="AMX97" s="246"/>
      <c r="AMY97" s="246"/>
      <c r="AMZ97" s="246"/>
      <c r="ANA97" s="246"/>
      <c r="ANB97" s="246"/>
      <c r="ANC97" s="246"/>
      <c r="AND97" s="246"/>
      <c r="ANE97" s="246"/>
      <c r="ANF97" s="246"/>
      <c r="ANG97" s="246"/>
      <c r="ANH97" s="246"/>
      <c r="ANI97" s="246"/>
      <c r="ANJ97" s="246"/>
      <c r="ANK97" s="246"/>
      <c r="ANL97" s="246"/>
      <c r="ANM97" s="246"/>
      <c r="ANN97" s="246"/>
      <c r="ANO97" s="246"/>
      <c r="ANP97" s="246"/>
      <c r="ANQ97" s="246"/>
      <c r="ANR97" s="246"/>
      <c r="ANS97" s="246"/>
      <c r="ANT97" s="246"/>
      <c r="ANU97" s="246"/>
      <c r="ANV97" s="246"/>
      <c r="ANW97" s="246"/>
      <c r="ANX97" s="246"/>
      <c r="ANY97" s="246"/>
      <c r="ANZ97" s="246"/>
      <c r="AOA97" s="246"/>
      <c r="AOB97" s="246"/>
      <c r="AOC97" s="246"/>
      <c r="AOD97" s="246"/>
      <c r="AOE97" s="246"/>
      <c r="AOF97" s="246"/>
      <c r="AOG97" s="246"/>
      <c r="AOH97" s="246"/>
      <c r="AOI97" s="246"/>
      <c r="AOJ97" s="246"/>
      <c r="AOK97" s="246"/>
      <c r="AOL97" s="246"/>
      <c r="AOM97" s="246"/>
      <c r="AON97" s="246"/>
      <c r="AOO97" s="246"/>
      <c r="AOP97" s="246"/>
      <c r="AOQ97" s="246"/>
      <c r="AOR97" s="246"/>
      <c r="AOS97" s="246"/>
      <c r="AOT97" s="246"/>
      <c r="AOU97" s="246"/>
      <c r="AOV97" s="246"/>
      <c r="AOW97" s="246"/>
      <c r="AOX97" s="246"/>
      <c r="AOY97" s="246"/>
      <c r="AOZ97" s="246"/>
      <c r="APA97" s="246"/>
      <c r="APB97" s="246"/>
      <c r="APC97" s="246"/>
      <c r="APD97" s="246"/>
      <c r="APE97" s="246"/>
      <c r="APF97" s="246"/>
      <c r="APG97" s="246"/>
      <c r="APH97" s="246"/>
      <c r="API97" s="246"/>
      <c r="APJ97" s="246"/>
      <c r="APK97" s="246"/>
      <c r="APL97" s="246"/>
      <c r="APM97" s="246"/>
      <c r="APN97" s="246"/>
      <c r="APO97" s="246"/>
      <c r="APP97" s="246"/>
      <c r="APQ97" s="246"/>
      <c r="APR97" s="246"/>
      <c r="APS97" s="246"/>
      <c r="APT97" s="246"/>
      <c r="APU97" s="246"/>
      <c r="APV97" s="246"/>
      <c r="APW97" s="246"/>
      <c r="APX97" s="246"/>
      <c r="APY97" s="246"/>
      <c r="APZ97" s="246"/>
      <c r="AQA97" s="246"/>
      <c r="AQB97" s="246"/>
      <c r="AQC97" s="246"/>
      <c r="AQD97" s="246"/>
      <c r="AQE97" s="246"/>
      <c r="AQF97" s="246"/>
      <c r="AQG97" s="246"/>
      <c r="AQH97" s="246"/>
      <c r="AQI97" s="246"/>
      <c r="AQJ97" s="246"/>
      <c r="AQK97" s="246"/>
      <c r="AQL97" s="246"/>
      <c r="AQM97" s="246"/>
      <c r="AQN97" s="246"/>
      <c r="AQO97" s="246"/>
      <c r="AQP97" s="246"/>
      <c r="AQQ97" s="246"/>
      <c r="AQR97" s="246"/>
      <c r="AQS97" s="246"/>
      <c r="AQT97" s="246"/>
      <c r="AQU97" s="246"/>
      <c r="AQV97" s="246"/>
      <c r="AQW97" s="246"/>
      <c r="AQX97" s="246"/>
      <c r="AQY97" s="246"/>
      <c r="AQZ97" s="246"/>
      <c r="ARA97" s="246"/>
      <c r="ARB97" s="246"/>
      <c r="ARC97" s="246"/>
      <c r="ARD97" s="246"/>
      <c r="ARE97" s="246"/>
      <c r="ARF97" s="246"/>
      <c r="ARG97" s="246"/>
      <c r="ARH97" s="246"/>
      <c r="ARI97" s="246"/>
      <c r="ARJ97" s="246"/>
      <c r="ARK97" s="246"/>
      <c r="ARL97" s="246"/>
      <c r="ARM97" s="246"/>
      <c r="ARN97" s="246"/>
      <c r="ARO97" s="246"/>
      <c r="ARP97" s="246"/>
      <c r="ARQ97" s="246"/>
      <c r="ARR97" s="246"/>
      <c r="ARS97" s="246"/>
      <c r="ART97" s="246"/>
      <c r="ARU97" s="246"/>
      <c r="ARV97" s="246"/>
      <c r="ARW97" s="246"/>
      <c r="ARX97" s="246"/>
      <c r="ARY97" s="246"/>
      <c r="ARZ97" s="246"/>
      <c r="ASA97"/>
    </row>
    <row r="98" spans="1:1174" ht="13.5" thickBot="1" x14ac:dyDescent="0.25">
      <c r="A98" s="54" t="s">
        <v>28</v>
      </c>
      <c r="B98" s="55" t="s">
        <v>29</v>
      </c>
      <c r="C98" s="55" t="s">
        <v>134</v>
      </c>
      <c r="D98" s="56" t="s">
        <v>127</v>
      </c>
      <c r="E98" s="56" t="s">
        <v>30</v>
      </c>
      <c r="F98" s="57" t="s">
        <v>31</v>
      </c>
      <c r="G98" s="238"/>
      <c r="I98" s="83"/>
      <c r="J98" s="261"/>
      <c r="K98" s="261"/>
      <c r="L98" s="262"/>
      <c r="M98" s="84"/>
      <c r="N98" s="263"/>
      <c r="O98" s="263"/>
      <c r="P98" s="263"/>
      <c r="Q98" s="263"/>
      <c r="R98" s="263"/>
      <c r="S98" s="263"/>
      <c r="T98" s="263"/>
      <c r="U98" s="263"/>
      <c r="V98" s="263"/>
      <c r="W98" s="263"/>
      <c r="X98" s="263"/>
      <c r="Y98" s="263"/>
      <c r="Z98" s="263"/>
      <c r="AA98" s="263"/>
      <c r="AB98" s="263"/>
      <c r="AC98" s="263"/>
      <c r="AD98" s="263"/>
      <c r="AE98" s="263"/>
      <c r="AF98" s="263"/>
      <c r="AG98" s="263"/>
      <c r="AH98" s="263"/>
      <c r="AI98" s="263"/>
      <c r="AJ98" s="263"/>
      <c r="AK98" s="263"/>
      <c r="AL98" s="263"/>
      <c r="AM98" s="263"/>
      <c r="AN98" s="263"/>
      <c r="AO98" s="263"/>
      <c r="AP98" s="263"/>
      <c r="AQ98" s="263"/>
      <c r="AR98" s="263"/>
      <c r="AS98" s="263"/>
      <c r="AT98" s="263"/>
      <c r="AU98" s="263"/>
      <c r="AV98" s="263"/>
      <c r="AW98" s="263"/>
      <c r="AX98" s="263"/>
      <c r="AY98" s="263"/>
      <c r="AZ98" s="263"/>
      <c r="BA98" s="263"/>
      <c r="BB98" s="263"/>
      <c r="BC98" s="263"/>
      <c r="BD98" s="263"/>
      <c r="BE98" s="263"/>
      <c r="BF98" s="263"/>
      <c r="BG98" s="263"/>
      <c r="BH98" s="263"/>
      <c r="BI98" s="263"/>
      <c r="BJ98" s="263"/>
      <c r="BK98" s="263"/>
      <c r="BL98" s="263"/>
      <c r="BM98" s="263"/>
      <c r="BN98" s="263"/>
      <c r="BO98" s="263"/>
      <c r="BP98" s="263"/>
      <c r="BQ98" s="263"/>
      <c r="BR98" s="263"/>
      <c r="BS98" s="263"/>
      <c r="BT98" s="263"/>
      <c r="BU98" s="263"/>
      <c r="BV98" s="263"/>
      <c r="BW98" s="263"/>
      <c r="BX98" s="263"/>
      <c r="BY98" s="263"/>
      <c r="BZ98" s="263"/>
      <c r="CA98" s="263"/>
      <c r="CB98" s="263"/>
      <c r="CC98" s="263"/>
      <c r="CD98" s="263"/>
      <c r="CE98" s="263"/>
      <c r="CF98" s="263"/>
      <c r="CG98" s="263"/>
      <c r="CH98" s="263"/>
      <c r="CI98" s="263"/>
      <c r="CJ98" s="263"/>
      <c r="CK98" s="263"/>
      <c r="CL98" s="263"/>
      <c r="CM98" s="263"/>
      <c r="CN98" s="263"/>
      <c r="CO98" s="263"/>
      <c r="CP98" s="263"/>
      <c r="CQ98" s="263"/>
      <c r="CR98" s="263"/>
      <c r="CS98" s="263"/>
      <c r="CT98" s="263"/>
      <c r="CU98" s="263"/>
      <c r="CV98" s="263"/>
      <c r="CW98" s="263"/>
      <c r="CX98" s="263"/>
      <c r="CY98" s="263"/>
      <c r="CZ98" s="263"/>
      <c r="DA98" s="263"/>
      <c r="DB98" s="263"/>
      <c r="DC98" s="263"/>
      <c r="DD98" s="263"/>
      <c r="DE98" s="263"/>
      <c r="DF98" s="263"/>
      <c r="DG98" s="263"/>
      <c r="DH98" s="263"/>
      <c r="DI98" s="263"/>
      <c r="DJ98" s="263"/>
      <c r="DK98" s="263"/>
      <c r="DL98" s="263"/>
      <c r="DM98" s="263"/>
      <c r="DN98" s="263"/>
      <c r="DO98" s="263"/>
      <c r="DP98" s="263"/>
      <c r="DQ98" s="263"/>
      <c r="DR98" s="263"/>
      <c r="DS98" s="263"/>
      <c r="DT98" s="263"/>
      <c r="DU98" s="263"/>
      <c r="DV98" s="263"/>
      <c r="DW98" s="263"/>
      <c r="DX98" s="263"/>
      <c r="DY98" s="263"/>
      <c r="DZ98" s="263"/>
      <c r="EA98" s="263"/>
      <c r="EB98" s="263"/>
      <c r="EC98" s="263"/>
      <c r="ED98" s="263"/>
      <c r="EE98" s="263"/>
      <c r="EF98" s="263"/>
      <c r="EG98" s="263"/>
      <c r="EH98" s="263"/>
      <c r="EI98" s="263"/>
      <c r="EJ98" s="263"/>
      <c r="EK98" s="263"/>
      <c r="EL98" s="263"/>
      <c r="EM98" s="263"/>
      <c r="EN98" s="263"/>
      <c r="EO98" s="263"/>
      <c r="EP98" s="263"/>
      <c r="EQ98" s="263"/>
      <c r="ER98" s="263"/>
      <c r="ES98" s="263"/>
      <c r="ET98" s="263"/>
      <c r="EU98" s="263"/>
      <c r="EV98" s="263"/>
      <c r="EW98" s="263"/>
      <c r="EX98" s="263"/>
      <c r="EY98" s="263"/>
      <c r="EZ98" s="263"/>
      <c r="FA98" s="263"/>
      <c r="FB98" s="263"/>
      <c r="FC98" s="263"/>
      <c r="FD98" s="263"/>
      <c r="FE98" s="263"/>
      <c r="FF98" s="263"/>
      <c r="FG98" s="263"/>
      <c r="FH98" s="263"/>
      <c r="FI98" s="263"/>
      <c r="FJ98" s="263"/>
      <c r="FK98" s="263"/>
      <c r="FL98" s="263"/>
      <c r="FM98" s="263"/>
      <c r="FN98" s="263"/>
      <c r="FO98" s="263"/>
      <c r="FP98" s="263"/>
      <c r="FQ98" s="263"/>
      <c r="FR98" s="263"/>
      <c r="FS98" s="263"/>
      <c r="FT98" s="263"/>
      <c r="FU98" s="263"/>
      <c r="FV98" s="263"/>
      <c r="FW98" s="263"/>
      <c r="FX98" s="263"/>
      <c r="FY98" s="263"/>
      <c r="FZ98" s="263"/>
      <c r="GA98" s="263"/>
      <c r="GB98" s="263"/>
      <c r="GC98" s="263"/>
      <c r="GD98" s="263"/>
      <c r="GE98" s="263"/>
      <c r="GF98" s="263"/>
      <c r="GG98" s="263"/>
      <c r="GH98" s="263"/>
      <c r="GI98" s="263"/>
      <c r="GJ98" s="263"/>
      <c r="GK98" s="263"/>
      <c r="GL98" s="263"/>
      <c r="GM98" s="263"/>
      <c r="GN98" s="263"/>
      <c r="GO98" s="263"/>
      <c r="GP98" s="263"/>
      <c r="GQ98" s="263"/>
      <c r="GR98" s="263"/>
      <c r="GS98" s="263"/>
      <c r="GT98" s="263"/>
      <c r="GU98" s="263"/>
      <c r="GV98" s="263"/>
      <c r="GW98" s="263"/>
      <c r="GX98" s="263"/>
      <c r="GY98" s="263"/>
      <c r="GZ98" s="263"/>
      <c r="HA98" s="263"/>
      <c r="HB98" s="263"/>
      <c r="HC98" s="263"/>
      <c r="HD98" s="263"/>
      <c r="HE98" s="263"/>
      <c r="HF98" s="263"/>
      <c r="HG98" s="263"/>
      <c r="HH98" s="263"/>
      <c r="HI98" s="263"/>
      <c r="HJ98" s="263"/>
      <c r="HK98" s="263"/>
      <c r="HL98" s="263"/>
      <c r="HM98" s="263"/>
      <c r="HN98" s="263"/>
      <c r="HO98" s="263"/>
      <c r="HP98" s="263"/>
      <c r="HQ98" s="263"/>
      <c r="HR98" s="263"/>
      <c r="HS98" s="263"/>
      <c r="HT98" s="263"/>
      <c r="HU98" s="263"/>
      <c r="HV98" s="263"/>
      <c r="HW98" s="263"/>
      <c r="HX98" s="263"/>
      <c r="HY98" s="263"/>
      <c r="HZ98" s="263"/>
      <c r="IA98" s="263"/>
      <c r="IB98" s="263"/>
      <c r="IC98" s="263"/>
      <c r="ID98" s="263"/>
      <c r="IE98" s="263"/>
      <c r="IF98" s="263"/>
      <c r="IG98" s="263"/>
      <c r="IH98" s="263"/>
      <c r="II98" s="263"/>
      <c r="IJ98" s="263"/>
      <c r="IK98" s="263"/>
      <c r="IL98" s="263"/>
      <c r="IM98" s="263"/>
      <c r="IN98" s="263"/>
      <c r="IO98" s="263"/>
      <c r="IP98" s="263"/>
      <c r="IQ98" s="263"/>
      <c r="IR98" s="263"/>
      <c r="IS98" s="263"/>
      <c r="IT98" s="263"/>
      <c r="IU98" s="263"/>
      <c r="IV98" s="263"/>
      <c r="IW98" s="263"/>
      <c r="IX98" s="263"/>
      <c r="IY98" s="263"/>
      <c r="IZ98" s="263"/>
      <c r="JA98" s="263"/>
      <c r="JB98" s="263"/>
      <c r="JC98" s="263"/>
      <c r="JD98" s="263"/>
      <c r="JE98" s="263"/>
      <c r="JF98" s="263"/>
      <c r="JG98" s="263"/>
      <c r="JH98" s="263"/>
      <c r="JI98" s="263"/>
      <c r="JJ98" s="263"/>
      <c r="JK98" s="263"/>
      <c r="JL98" s="263"/>
      <c r="JM98" s="263"/>
      <c r="JN98" s="263"/>
      <c r="JO98" s="263"/>
      <c r="JP98" s="263"/>
      <c r="JQ98" s="263"/>
      <c r="JR98" s="263"/>
      <c r="JS98" s="263"/>
      <c r="JT98" s="263"/>
      <c r="JU98" s="263"/>
      <c r="JV98" s="263"/>
      <c r="JW98" s="263"/>
      <c r="JX98" s="263"/>
      <c r="JY98" s="263"/>
      <c r="JZ98" s="263"/>
      <c r="KA98" s="263"/>
      <c r="KB98" s="263"/>
      <c r="KC98" s="263"/>
      <c r="KD98" s="263"/>
      <c r="KE98" s="263"/>
      <c r="KF98" s="263"/>
      <c r="KG98" s="263"/>
      <c r="KH98" s="263"/>
      <c r="KI98" s="263"/>
      <c r="KJ98" s="263"/>
      <c r="KK98" s="263"/>
      <c r="KL98" s="263"/>
      <c r="KM98" s="263"/>
      <c r="KN98" s="263"/>
      <c r="KO98" s="263"/>
      <c r="KP98" s="263"/>
      <c r="KQ98" s="263"/>
      <c r="KR98" s="263"/>
      <c r="KS98" s="263"/>
      <c r="KT98" s="263"/>
      <c r="KU98" s="263"/>
      <c r="KV98" s="263"/>
      <c r="KW98" s="263"/>
      <c r="KX98" s="263"/>
      <c r="KY98" s="263"/>
      <c r="KZ98" s="263"/>
      <c r="LA98" s="263"/>
      <c r="LB98" s="263"/>
      <c r="LC98" s="263"/>
      <c r="LD98" s="263"/>
      <c r="LE98" s="263"/>
      <c r="LF98" s="263"/>
      <c r="LG98" s="263"/>
      <c r="LH98" s="263"/>
      <c r="LI98" s="263"/>
      <c r="LJ98" s="263"/>
      <c r="LK98" s="263"/>
      <c r="LL98" s="263"/>
      <c r="LM98" s="263"/>
      <c r="LN98" s="263"/>
      <c r="LO98" s="263"/>
      <c r="LP98" s="263"/>
      <c r="LQ98" s="263"/>
      <c r="LR98" s="263"/>
      <c r="LS98" s="263"/>
      <c r="LT98" s="263"/>
      <c r="LU98" s="263"/>
      <c r="LV98" s="263"/>
      <c r="LW98" s="263"/>
      <c r="LX98" s="263"/>
      <c r="LY98" s="263"/>
      <c r="LZ98" s="263"/>
      <c r="MA98" s="263"/>
      <c r="MB98" s="263"/>
      <c r="MC98" s="263"/>
      <c r="MD98" s="263"/>
      <c r="ME98" s="263"/>
      <c r="MF98" s="263"/>
      <c r="MG98" s="263"/>
      <c r="MH98" s="263"/>
      <c r="MI98" s="263"/>
      <c r="MJ98" s="263"/>
      <c r="MK98" s="263"/>
      <c r="ML98" s="263"/>
      <c r="MM98" s="263"/>
      <c r="MN98" s="263"/>
      <c r="MO98" s="263"/>
      <c r="MP98" s="263"/>
      <c r="MQ98" s="263"/>
      <c r="MR98" s="263"/>
      <c r="MS98" s="263"/>
      <c r="MT98" s="263"/>
      <c r="MU98" s="263"/>
      <c r="MV98" s="263"/>
      <c r="MW98" s="263"/>
      <c r="MX98" s="263"/>
      <c r="MY98" s="263"/>
      <c r="MZ98" s="263"/>
      <c r="NA98" s="263"/>
      <c r="NB98" s="263"/>
      <c r="NC98" s="263"/>
      <c r="ND98" s="263"/>
      <c r="NE98" s="263"/>
      <c r="NF98" s="263"/>
      <c r="NG98" s="263"/>
      <c r="NH98" s="263"/>
      <c r="NI98" s="263"/>
      <c r="NJ98" s="263"/>
      <c r="NK98" s="263"/>
      <c r="NL98" s="263"/>
      <c r="NM98" s="263"/>
      <c r="NN98" s="263"/>
      <c r="NO98" s="263"/>
      <c r="NP98" s="263"/>
      <c r="NQ98" s="263"/>
      <c r="NR98" s="263"/>
      <c r="NS98" s="263"/>
      <c r="NT98" s="263"/>
      <c r="NU98" s="263"/>
      <c r="NV98" s="263"/>
      <c r="NW98" s="263"/>
      <c r="NX98" s="263"/>
      <c r="NY98" s="263"/>
      <c r="NZ98" s="263"/>
      <c r="OA98" s="263"/>
      <c r="OB98" s="263"/>
      <c r="OC98" s="263"/>
      <c r="OD98" s="263"/>
      <c r="OE98" s="263"/>
      <c r="OF98" s="263"/>
      <c r="OG98" s="263"/>
      <c r="OH98" s="263"/>
      <c r="OI98" s="263"/>
      <c r="OJ98" s="263"/>
      <c r="OK98" s="263"/>
      <c r="OL98" s="263"/>
      <c r="OM98" s="263"/>
      <c r="ON98" s="263"/>
      <c r="OO98" s="263"/>
      <c r="OP98" s="263"/>
      <c r="OQ98" s="263"/>
      <c r="OR98" s="263"/>
      <c r="OS98" s="263"/>
      <c r="OT98" s="263"/>
      <c r="OU98" s="263"/>
      <c r="OV98" s="263"/>
      <c r="OW98" s="263"/>
      <c r="OX98" s="263"/>
      <c r="OY98" s="263"/>
      <c r="OZ98" s="263"/>
      <c r="PA98" s="263"/>
      <c r="PB98" s="263"/>
      <c r="PC98" s="263"/>
      <c r="PD98" s="263"/>
      <c r="PE98" s="263"/>
      <c r="PF98" s="263"/>
      <c r="PG98" s="263"/>
      <c r="PH98" s="263"/>
      <c r="PI98" s="263"/>
      <c r="PJ98" s="263"/>
      <c r="PK98" s="263"/>
      <c r="PL98" s="263"/>
      <c r="PM98" s="263"/>
      <c r="PN98" s="263"/>
      <c r="PO98" s="263"/>
      <c r="PP98" s="263"/>
      <c r="PQ98" s="263"/>
      <c r="PR98" s="263"/>
      <c r="PS98" s="263"/>
      <c r="PT98" s="263"/>
      <c r="PU98" s="263"/>
      <c r="PV98" s="263"/>
      <c r="PW98" s="263"/>
      <c r="PX98" s="263"/>
      <c r="PY98" s="263"/>
      <c r="PZ98" s="263"/>
      <c r="QA98" s="263"/>
      <c r="QB98" s="263"/>
      <c r="QC98" s="263"/>
      <c r="QD98" s="263"/>
      <c r="QE98" s="263"/>
      <c r="QF98" s="263"/>
      <c r="QG98" s="263"/>
      <c r="QH98" s="263"/>
      <c r="QI98" s="263"/>
      <c r="QJ98" s="263"/>
      <c r="QK98" s="263"/>
      <c r="QL98" s="263"/>
      <c r="QM98" s="263"/>
      <c r="QN98" s="263"/>
      <c r="QO98" s="263"/>
      <c r="QP98" s="263"/>
      <c r="QQ98" s="263"/>
      <c r="QR98" s="263"/>
      <c r="QS98" s="263"/>
      <c r="QT98" s="263"/>
      <c r="QU98" s="263"/>
      <c r="QV98" s="263"/>
      <c r="QW98" s="263"/>
      <c r="QX98" s="263"/>
      <c r="QY98" s="263"/>
      <c r="QZ98" s="263"/>
      <c r="RA98" s="263"/>
      <c r="RB98" s="263"/>
      <c r="RC98" s="263"/>
      <c r="RD98" s="263"/>
      <c r="RE98" s="263"/>
      <c r="RF98" s="263"/>
      <c r="RG98" s="263"/>
      <c r="RH98" s="263"/>
      <c r="RI98" s="263"/>
      <c r="RJ98" s="263"/>
      <c r="RK98" s="263"/>
      <c r="RL98" s="263"/>
      <c r="RM98" s="263"/>
      <c r="RN98" s="263"/>
      <c r="RO98" s="263"/>
      <c r="RP98" s="263"/>
      <c r="RQ98" s="263"/>
      <c r="RR98" s="263"/>
      <c r="RS98" s="263"/>
      <c r="RT98" s="263"/>
      <c r="RU98" s="263"/>
      <c r="RV98" s="263"/>
      <c r="RW98" s="263"/>
      <c r="RX98" s="263"/>
      <c r="RY98" s="263"/>
      <c r="RZ98" s="263"/>
      <c r="SA98" s="263"/>
      <c r="SB98" s="263"/>
      <c r="SC98" s="263"/>
      <c r="SD98" s="263"/>
      <c r="SE98" s="263"/>
      <c r="SF98" s="263"/>
      <c r="SG98" s="263"/>
      <c r="SH98" s="263"/>
      <c r="SI98" s="263"/>
      <c r="SJ98" s="263"/>
      <c r="SK98" s="263"/>
      <c r="SL98" s="263"/>
      <c r="SM98" s="263"/>
      <c r="SN98" s="263"/>
      <c r="SO98" s="263"/>
      <c r="SP98" s="263"/>
      <c r="SQ98" s="263"/>
      <c r="SR98" s="263"/>
      <c r="SS98" s="263"/>
      <c r="ST98" s="263"/>
      <c r="SU98" s="263"/>
      <c r="SV98" s="263"/>
      <c r="SW98" s="263"/>
      <c r="SX98" s="263"/>
      <c r="SY98" s="263"/>
      <c r="SZ98" s="263"/>
      <c r="TA98" s="263"/>
      <c r="TB98" s="263"/>
      <c r="TC98" s="263"/>
      <c r="TD98" s="263"/>
      <c r="TE98" s="263"/>
      <c r="TF98" s="263"/>
      <c r="TG98" s="263"/>
      <c r="TH98" s="263"/>
      <c r="TI98" s="263"/>
      <c r="TJ98" s="263"/>
      <c r="TK98" s="263"/>
      <c r="TL98" s="263"/>
      <c r="TM98" s="263"/>
      <c r="TN98" s="263"/>
      <c r="TO98" s="263"/>
      <c r="TP98" s="263"/>
      <c r="TQ98" s="263"/>
      <c r="TR98" s="263"/>
      <c r="TS98" s="263"/>
      <c r="TT98" s="263"/>
      <c r="TU98" s="263"/>
      <c r="TV98" s="263"/>
      <c r="TW98" s="263"/>
      <c r="TX98" s="263"/>
      <c r="TY98" s="263"/>
      <c r="TZ98" s="263"/>
      <c r="UA98" s="263"/>
      <c r="UB98" s="263"/>
      <c r="UC98" s="263"/>
      <c r="UD98" s="263"/>
      <c r="UE98" s="263"/>
      <c r="UF98" s="263"/>
      <c r="UG98" s="263"/>
      <c r="UH98" s="263"/>
      <c r="UI98" s="263"/>
      <c r="UJ98" s="263"/>
      <c r="UK98" s="263"/>
      <c r="UL98" s="263"/>
      <c r="UM98" s="263"/>
      <c r="UN98" s="263"/>
      <c r="UO98" s="263"/>
      <c r="UP98" s="263"/>
      <c r="UQ98" s="263"/>
      <c r="UR98" s="263"/>
      <c r="US98" s="263"/>
      <c r="UT98" s="263"/>
      <c r="UU98" s="263"/>
      <c r="UV98" s="263"/>
      <c r="UW98" s="263"/>
      <c r="UX98" s="263"/>
      <c r="UY98" s="263"/>
      <c r="UZ98" s="263"/>
      <c r="VA98" s="263"/>
      <c r="VB98" s="263"/>
      <c r="VC98" s="263"/>
      <c r="VD98" s="263"/>
      <c r="VE98" s="263"/>
      <c r="VF98" s="263"/>
      <c r="VG98" s="263"/>
      <c r="VH98" s="263"/>
      <c r="VI98" s="263"/>
      <c r="VJ98" s="263"/>
      <c r="VK98" s="263"/>
      <c r="VL98" s="263"/>
      <c r="VM98" s="263"/>
      <c r="VN98" s="263"/>
      <c r="VO98" s="263"/>
      <c r="VP98" s="263"/>
      <c r="VQ98" s="263"/>
      <c r="VR98" s="263"/>
      <c r="VS98" s="263"/>
      <c r="VT98" s="263"/>
      <c r="VU98" s="263"/>
      <c r="VV98" s="263"/>
      <c r="VW98" s="263"/>
      <c r="VX98" s="263"/>
      <c r="VY98" s="263"/>
      <c r="VZ98" s="263"/>
      <c r="WA98" s="263"/>
      <c r="WB98" s="263"/>
      <c r="WC98" s="263"/>
      <c r="WD98" s="263"/>
      <c r="WE98" s="263"/>
      <c r="WF98" s="263"/>
      <c r="WG98" s="263"/>
      <c r="WH98" s="263"/>
      <c r="WI98" s="263"/>
      <c r="WJ98" s="263"/>
      <c r="WK98" s="263"/>
      <c r="WL98" s="263"/>
      <c r="WM98" s="263"/>
      <c r="WN98" s="263"/>
      <c r="WO98" s="263"/>
      <c r="WP98" s="263"/>
      <c r="WQ98" s="263"/>
      <c r="WR98" s="263"/>
      <c r="WS98" s="263"/>
      <c r="WT98" s="263"/>
      <c r="WU98" s="263"/>
      <c r="WV98" s="263"/>
      <c r="WW98" s="263"/>
      <c r="WX98" s="263"/>
      <c r="WY98" s="263"/>
      <c r="WZ98" s="263"/>
      <c r="XA98" s="263"/>
      <c r="XB98" s="263"/>
      <c r="XC98" s="263"/>
      <c r="XD98" s="263"/>
      <c r="XE98" s="263"/>
      <c r="XF98" s="263"/>
      <c r="XG98" s="263"/>
      <c r="XH98" s="263"/>
      <c r="XI98" s="263"/>
      <c r="XJ98" s="263"/>
      <c r="XK98" s="263"/>
      <c r="XL98" s="263"/>
      <c r="XM98" s="263"/>
      <c r="XN98" s="263"/>
      <c r="XO98" s="263"/>
      <c r="XP98" s="263"/>
      <c r="XQ98" s="263"/>
      <c r="XR98" s="263"/>
      <c r="XS98" s="263"/>
      <c r="XT98" s="263"/>
      <c r="XU98" s="263"/>
      <c r="XV98" s="263"/>
      <c r="XW98" s="263"/>
      <c r="XX98" s="263"/>
      <c r="XY98" s="263"/>
      <c r="XZ98" s="263"/>
      <c r="YA98" s="263"/>
      <c r="YB98" s="263"/>
      <c r="YC98" s="263"/>
      <c r="YD98" s="263"/>
      <c r="YE98" s="263"/>
      <c r="YF98" s="263"/>
      <c r="YG98" s="263"/>
      <c r="YH98" s="263"/>
      <c r="YI98" s="263"/>
      <c r="YJ98" s="263"/>
      <c r="YK98" s="263"/>
      <c r="YL98" s="263"/>
      <c r="YM98" s="263"/>
      <c r="YN98" s="263"/>
      <c r="YO98" s="263"/>
      <c r="YP98" s="263"/>
      <c r="YQ98" s="263"/>
      <c r="YR98" s="263"/>
      <c r="YS98" s="263"/>
      <c r="YT98" s="263"/>
      <c r="YU98" s="263"/>
      <c r="YV98" s="263"/>
      <c r="YW98" s="263"/>
      <c r="YX98" s="263"/>
      <c r="YY98" s="263"/>
      <c r="YZ98" s="263"/>
      <c r="ZA98" s="263"/>
      <c r="ZB98" s="263"/>
      <c r="ZC98" s="263"/>
      <c r="ZD98" s="263"/>
      <c r="ZE98" s="263"/>
      <c r="ZF98" s="263"/>
      <c r="ZG98" s="263"/>
      <c r="ZH98" s="263"/>
      <c r="ZI98" s="263"/>
      <c r="ZJ98" s="263"/>
      <c r="ZK98" s="263"/>
      <c r="ZL98" s="263"/>
      <c r="ZM98" s="263"/>
      <c r="ZN98" s="263"/>
      <c r="ZO98" s="263"/>
      <c r="ZP98" s="263"/>
      <c r="ZQ98" s="263"/>
      <c r="ZR98" s="263"/>
      <c r="ZS98" s="263"/>
      <c r="ZT98" s="263"/>
      <c r="ZU98" s="263"/>
      <c r="ZV98" s="263"/>
      <c r="ZW98" s="263"/>
      <c r="ZX98" s="263"/>
      <c r="ZY98" s="263"/>
      <c r="ZZ98" s="263"/>
      <c r="AAA98" s="263"/>
      <c r="AAB98" s="263"/>
      <c r="AAC98" s="263"/>
      <c r="AAD98" s="263"/>
      <c r="AAE98" s="263"/>
      <c r="AAF98" s="263"/>
      <c r="AAG98" s="263"/>
      <c r="AAH98" s="263"/>
      <c r="AAI98" s="263"/>
      <c r="AAJ98" s="263"/>
      <c r="AAK98" s="263"/>
      <c r="AAL98" s="263"/>
      <c r="AAM98" s="263"/>
      <c r="AAN98" s="263"/>
      <c r="AAO98" s="263"/>
      <c r="AAP98" s="263"/>
      <c r="AAQ98" s="263"/>
      <c r="AAR98" s="263"/>
      <c r="AAS98" s="263"/>
      <c r="AAT98" s="263"/>
      <c r="AAU98" s="263"/>
      <c r="AAV98" s="263"/>
      <c r="AAW98" s="263"/>
      <c r="AAX98" s="263"/>
      <c r="AAY98" s="263"/>
      <c r="AAZ98" s="263"/>
      <c r="ABA98" s="263"/>
      <c r="ABB98" s="263"/>
      <c r="ABC98" s="263"/>
      <c r="ABD98" s="263"/>
      <c r="ABE98" s="263"/>
      <c r="ABF98" s="263"/>
      <c r="ABG98" s="263"/>
      <c r="ABH98" s="263"/>
      <c r="ABI98" s="263"/>
      <c r="ABJ98" s="263"/>
      <c r="ABK98" s="263"/>
      <c r="ABL98" s="263"/>
      <c r="ABM98" s="263"/>
      <c r="ABN98" s="263"/>
      <c r="ABO98" s="263"/>
      <c r="ABP98" s="263"/>
      <c r="ABQ98" s="263"/>
      <c r="ABR98" s="263"/>
      <c r="ABS98" s="263"/>
      <c r="ABT98" s="263"/>
      <c r="ABU98" s="263"/>
      <c r="ABV98" s="263"/>
      <c r="ABW98" s="263"/>
      <c r="ABX98" s="263"/>
      <c r="ABY98" s="263"/>
      <c r="ABZ98" s="263"/>
      <c r="ACA98" s="263"/>
      <c r="ACB98" s="263"/>
      <c r="ACC98" s="263"/>
      <c r="ACD98" s="263"/>
      <c r="ACE98" s="263"/>
      <c r="ACF98" s="263"/>
      <c r="ACG98" s="263"/>
      <c r="ACH98" s="263"/>
      <c r="ACI98" s="263"/>
      <c r="ACJ98" s="263"/>
      <c r="ACK98" s="263"/>
      <c r="ACL98" s="263"/>
      <c r="ACM98" s="263"/>
      <c r="ACN98" s="263"/>
      <c r="ACO98" s="263"/>
      <c r="ACP98" s="263"/>
      <c r="ACQ98" s="263"/>
      <c r="ACR98" s="263"/>
      <c r="ACS98" s="263"/>
      <c r="ACT98" s="263"/>
      <c r="ACU98" s="263"/>
      <c r="ACV98" s="263"/>
      <c r="ACW98" s="263"/>
      <c r="ACX98" s="263"/>
      <c r="ACY98" s="263"/>
      <c r="ACZ98" s="263"/>
      <c r="ADA98" s="263"/>
      <c r="ADB98" s="263"/>
      <c r="ADC98" s="263"/>
      <c r="ADD98" s="263"/>
      <c r="ADE98" s="263"/>
      <c r="ADF98" s="263"/>
      <c r="ADG98" s="263"/>
      <c r="ADH98" s="263"/>
      <c r="ADI98" s="263"/>
      <c r="ADJ98" s="263"/>
      <c r="ADK98" s="263"/>
      <c r="ADL98" s="263"/>
      <c r="ADM98" s="263"/>
      <c r="ADN98" s="263"/>
      <c r="ADO98" s="263"/>
      <c r="ADP98" s="263"/>
      <c r="ADQ98" s="263"/>
      <c r="ADR98" s="263"/>
      <c r="ADS98" s="263"/>
      <c r="ADT98" s="263"/>
      <c r="ADU98" s="263"/>
      <c r="ADV98" s="263"/>
      <c r="ADW98" s="263"/>
      <c r="ADX98" s="263"/>
      <c r="ADY98" s="263"/>
      <c r="ADZ98" s="263"/>
      <c r="AEA98" s="263"/>
      <c r="AEB98" s="263"/>
      <c r="AEC98" s="263"/>
      <c r="AED98" s="263"/>
      <c r="AEE98" s="263"/>
      <c r="AEF98" s="263"/>
      <c r="AEG98" s="263"/>
      <c r="AEH98" s="263"/>
      <c r="AEI98" s="263"/>
      <c r="AEJ98" s="263"/>
      <c r="AEK98" s="263"/>
      <c r="AEL98" s="263"/>
      <c r="AEM98" s="263"/>
      <c r="AEN98" s="263"/>
      <c r="AEO98" s="263"/>
      <c r="AEP98" s="263"/>
      <c r="AEQ98" s="263"/>
      <c r="AER98" s="263"/>
      <c r="AES98" s="263"/>
      <c r="AET98" s="263"/>
      <c r="AEU98" s="263"/>
      <c r="AEV98" s="263"/>
      <c r="AEW98" s="263"/>
      <c r="AEX98" s="263"/>
      <c r="AEY98" s="263"/>
      <c r="AEZ98" s="263"/>
      <c r="AFA98" s="263"/>
      <c r="AFB98" s="263"/>
      <c r="AFC98" s="263"/>
      <c r="AFD98" s="263"/>
      <c r="AFE98" s="263"/>
      <c r="AFF98" s="263"/>
      <c r="AFG98" s="263"/>
      <c r="AFH98" s="263"/>
      <c r="AFI98" s="263"/>
      <c r="AFJ98" s="263"/>
      <c r="AFK98" s="263"/>
      <c r="AFL98" s="263"/>
      <c r="AFM98" s="263"/>
      <c r="AFN98" s="263"/>
      <c r="AFO98" s="263"/>
      <c r="AFP98" s="263"/>
      <c r="AFQ98" s="263"/>
      <c r="AFR98" s="263"/>
      <c r="AFS98" s="263"/>
      <c r="AFT98" s="263"/>
      <c r="AFU98" s="263"/>
      <c r="AFV98" s="263"/>
      <c r="AFW98" s="263"/>
      <c r="AFX98" s="263"/>
      <c r="AFY98" s="263"/>
      <c r="AFZ98" s="263"/>
      <c r="AGA98" s="263"/>
      <c r="AGB98" s="263"/>
      <c r="AGC98" s="263"/>
      <c r="AGD98" s="263"/>
      <c r="AGE98" s="263"/>
      <c r="AGF98" s="263"/>
      <c r="AGG98" s="263"/>
      <c r="AGH98" s="263"/>
      <c r="AGI98" s="263"/>
      <c r="AGJ98" s="263"/>
      <c r="AGK98" s="263"/>
      <c r="AGL98" s="263"/>
      <c r="AGM98" s="263"/>
      <c r="AGN98" s="263"/>
      <c r="AGO98" s="263"/>
      <c r="AGP98" s="263"/>
      <c r="AGQ98" s="263"/>
      <c r="AGR98" s="263"/>
      <c r="AGS98" s="263"/>
      <c r="AGT98" s="263"/>
      <c r="AGU98" s="263"/>
      <c r="AGV98" s="263"/>
      <c r="AGW98" s="263"/>
      <c r="AGX98" s="263"/>
      <c r="AGY98" s="263"/>
      <c r="AGZ98" s="263"/>
      <c r="AHA98" s="263"/>
      <c r="AHB98" s="263"/>
      <c r="AHC98" s="263"/>
      <c r="AHD98" s="263"/>
      <c r="AHE98" s="263"/>
      <c r="AHF98" s="263"/>
      <c r="AHG98" s="263"/>
      <c r="AHH98" s="263"/>
      <c r="AHI98" s="263"/>
      <c r="AHJ98" s="263"/>
      <c r="AHK98" s="263"/>
      <c r="AHL98" s="263"/>
      <c r="AHM98" s="263"/>
      <c r="AHN98" s="263"/>
      <c r="AHO98" s="263"/>
      <c r="AHP98" s="263"/>
      <c r="AHQ98" s="263"/>
      <c r="AHR98" s="263"/>
      <c r="AHS98" s="263"/>
      <c r="AHT98" s="263"/>
      <c r="AHU98" s="263"/>
      <c r="AHV98" s="263"/>
      <c r="AHW98" s="263"/>
      <c r="AHX98" s="263"/>
      <c r="AHY98" s="263"/>
      <c r="AHZ98" s="263"/>
      <c r="AIA98" s="263"/>
      <c r="AIB98" s="263"/>
      <c r="AIC98" s="263"/>
      <c r="AID98" s="263"/>
      <c r="AIE98" s="263"/>
      <c r="AIF98" s="263"/>
      <c r="AIG98" s="263"/>
      <c r="AIH98" s="263"/>
      <c r="AII98" s="263"/>
      <c r="AIJ98" s="263"/>
      <c r="AIK98" s="263"/>
      <c r="AIL98" s="263"/>
      <c r="AIM98" s="263"/>
      <c r="AIN98" s="263"/>
      <c r="AIO98" s="263"/>
      <c r="AIP98" s="263"/>
      <c r="AIQ98" s="263"/>
      <c r="AIR98" s="263"/>
      <c r="AIS98" s="263"/>
      <c r="AIT98" s="263"/>
      <c r="AIU98" s="263"/>
      <c r="AIV98" s="263"/>
      <c r="AIW98" s="263"/>
      <c r="AIX98" s="263"/>
      <c r="AIY98" s="263"/>
      <c r="AIZ98" s="263"/>
      <c r="AJA98" s="263"/>
      <c r="AJB98" s="263"/>
      <c r="AJC98" s="263"/>
      <c r="AJD98" s="263"/>
      <c r="AJE98" s="263"/>
      <c r="AJF98" s="263"/>
      <c r="AJG98" s="263"/>
      <c r="AJH98" s="263"/>
      <c r="AJI98" s="263"/>
      <c r="AJJ98" s="263"/>
      <c r="AJK98" s="263"/>
      <c r="AJL98" s="263"/>
      <c r="AJM98" s="263"/>
      <c r="AJN98" s="263"/>
      <c r="AJO98" s="263"/>
      <c r="AJP98" s="263"/>
      <c r="AJQ98" s="263"/>
      <c r="AJR98" s="263"/>
      <c r="AJS98" s="263"/>
      <c r="AJT98" s="263"/>
      <c r="AJU98" s="263"/>
      <c r="AJV98" s="263"/>
      <c r="AJW98" s="263"/>
      <c r="AJX98" s="263"/>
      <c r="AJY98" s="263"/>
      <c r="AJZ98" s="263"/>
      <c r="AKA98" s="263"/>
      <c r="AKB98" s="263"/>
      <c r="AKC98" s="263"/>
      <c r="AKD98" s="263"/>
      <c r="AKE98" s="263"/>
      <c r="AKF98" s="263"/>
      <c r="AKG98" s="263"/>
      <c r="AKH98" s="263"/>
      <c r="AKI98" s="263"/>
      <c r="AKJ98" s="263"/>
      <c r="AKK98" s="263"/>
      <c r="AKL98" s="263"/>
      <c r="AKM98" s="263"/>
      <c r="AKN98" s="263"/>
      <c r="AKO98" s="263"/>
      <c r="AKP98" s="263"/>
      <c r="AKQ98" s="263"/>
      <c r="AKR98" s="263"/>
      <c r="AKS98" s="263"/>
      <c r="AKT98" s="263"/>
      <c r="AKU98" s="263"/>
      <c r="AKV98" s="263"/>
      <c r="AKW98" s="263"/>
      <c r="AKX98" s="263"/>
      <c r="AKY98" s="263"/>
      <c r="AKZ98" s="263"/>
      <c r="ALA98" s="263"/>
      <c r="ALB98" s="263"/>
      <c r="ALC98" s="263"/>
      <c r="ALD98" s="263"/>
      <c r="ALE98" s="263"/>
      <c r="ALF98" s="263"/>
      <c r="ALG98" s="263"/>
      <c r="ALH98" s="263"/>
      <c r="ALI98" s="263"/>
      <c r="ALJ98" s="263"/>
      <c r="ALK98" s="263"/>
      <c r="ALL98" s="263"/>
      <c r="ALM98" s="263"/>
      <c r="ALN98" s="263"/>
      <c r="ALO98" s="263"/>
      <c r="ALP98" s="263"/>
      <c r="ALQ98" s="263"/>
      <c r="ALR98" s="263"/>
      <c r="ALS98" s="263"/>
      <c r="ALT98" s="263"/>
      <c r="ALU98" s="263"/>
      <c r="ALV98" s="263"/>
      <c r="ALW98" s="263"/>
      <c r="ALX98" s="263"/>
      <c r="ALY98" s="263"/>
      <c r="ALZ98" s="263"/>
      <c r="AMA98" s="263"/>
      <c r="AMB98" s="263"/>
      <c r="AMC98" s="263"/>
      <c r="AMD98" s="263"/>
      <c r="AME98" s="263"/>
      <c r="AMF98" s="263"/>
      <c r="AMG98" s="263"/>
      <c r="AMH98" s="263"/>
      <c r="AMI98" s="263"/>
      <c r="AMJ98" s="263"/>
      <c r="AMK98" s="263"/>
      <c r="AML98" s="263"/>
      <c r="AMM98" s="263"/>
      <c r="AMN98" s="263"/>
      <c r="AMO98" s="263"/>
      <c r="AMP98" s="263"/>
      <c r="AMQ98" s="263"/>
      <c r="AMR98" s="263"/>
      <c r="AMS98" s="263"/>
      <c r="AMT98" s="263"/>
      <c r="AMU98" s="263"/>
      <c r="AMV98" s="263"/>
      <c r="AMW98" s="263"/>
      <c r="AMX98" s="263"/>
      <c r="AMY98" s="263"/>
      <c r="AMZ98" s="263"/>
      <c r="ANA98" s="263"/>
      <c r="ANB98" s="263"/>
      <c r="ANC98" s="263"/>
      <c r="AND98" s="263"/>
      <c r="ANE98" s="263"/>
      <c r="ANF98" s="263"/>
      <c r="ANG98" s="263"/>
      <c r="ANH98" s="263"/>
      <c r="ANI98" s="263"/>
      <c r="ANJ98" s="263"/>
      <c r="ANK98" s="263"/>
      <c r="ANL98" s="263"/>
      <c r="ANM98" s="263"/>
      <c r="ANN98" s="263"/>
      <c r="ANO98" s="263"/>
      <c r="ANP98" s="263"/>
      <c r="ANQ98" s="263"/>
      <c r="ANR98" s="263"/>
      <c r="ANS98" s="263"/>
      <c r="ANT98" s="263"/>
      <c r="ANU98" s="263"/>
      <c r="ANV98" s="263"/>
      <c r="ANW98" s="263"/>
      <c r="ANX98" s="263"/>
      <c r="ANY98" s="263"/>
      <c r="ANZ98" s="263"/>
      <c r="AOA98" s="263"/>
      <c r="AOB98" s="263"/>
      <c r="AOC98" s="263"/>
      <c r="AOD98" s="263"/>
      <c r="AOE98" s="263"/>
      <c r="AOF98" s="263"/>
      <c r="AOG98" s="263"/>
      <c r="AOH98" s="263"/>
      <c r="AOI98" s="263"/>
      <c r="AOJ98" s="263"/>
      <c r="AOK98" s="263"/>
      <c r="AOL98" s="263"/>
      <c r="AOM98" s="263"/>
      <c r="AON98" s="263"/>
      <c r="AOO98" s="263"/>
      <c r="AOP98" s="263"/>
      <c r="AOQ98" s="263"/>
      <c r="AOR98" s="263"/>
      <c r="AOS98" s="263"/>
      <c r="AOT98" s="263"/>
      <c r="AOU98" s="263"/>
      <c r="AOV98" s="263"/>
      <c r="AOW98" s="263"/>
      <c r="AOX98" s="263"/>
      <c r="AOY98" s="263"/>
      <c r="AOZ98" s="263"/>
      <c r="APA98" s="263"/>
      <c r="APB98" s="263"/>
      <c r="APC98" s="263"/>
      <c r="APD98" s="263"/>
      <c r="APE98" s="263"/>
      <c r="APF98" s="263"/>
      <c r="APG98" s="263"/>
      <c r="APH98" s="263"/>
      <c r="API98" s="263"/>
      <c r="APJ98" s="263"/>
      <c r="APK98" s="263"/>
      <c r="APL98" s="263"/>
      <c r="APM98" s="263"/>
      <c r="APN98" s="263"/>
      <c r="APO98" s="263"/>
      <c r="APP98" s="263"/>
      <c r="APQ98" s="263"/>
      <c r="APR98" s="263"/>
      <c r="APS98" s="263"/>
      <c r="APT98" s="263"/>
      <c r="APU98" s="263"/>
      <c r="APV98" s="263"/>
      <c r="APW98" s="263"/>
      <c r="APX98" s="263"/>
      <c r="APY98" s="263"/>
      <c r="APZ98" s="263"/>
      <c r="AQA98" s="263"/>
      <c r="AQB98" s="263"/>
      <c r="AQC98" s="263"/>
      <c r="AQD98" s="263"/>
      <c r="AQE98" s="263"/>
      <c r="AQF98" s="263"/>
      <c r="AQG98" s="263"/>
      <c r="AQH98" s="263"/>
      <c r="AQI98" s="263"/>
      <c r="AQJ98" s="263"/>
      <c r="AQK98" s="263"/>
      <c r="AQL98" s="263"/>
      <c r="AQM98" s="263"/>
      <c r="AQN98" s="263"/>
      <c r="AQO98" s="263"/>
      <c r="AQP98" s="263"/>
      <c r="AQQ98" s="263"/>
      <c r="AQR98" s="263"/>
      <c r="AQS98" s="263"/>
      <c r="AQT98" s="263"/>
      <c r="AQU98" s="263"/>
      <c r="AQV98" s="263"/>
      <c r="AQW98" s="263"/>
      <c r="AQX98" s="263"/>
      <c r="AQY98" s="263"/>
      <c r="AQZ98" s="263"/>
      <c r="ARA98" s="263"/>
      <c r="ARB98" s="263"/>
      <c r="ARC98" s="263"/>
      <c r="ARD98" s="263"/>
      <c r="ARE98" s="263"/>
      <c r="ARF98" s="263"/>
      <c r="ARG98" s="263"/>
      <c r="ARH98" s="263"/>
      <c r="ARI98" s="263"/>
      <c r="ARJ98" s="263"/>
      <c r="ARK98" s="263"/>
      <c r="ARL98" s="263"/>
      <c r="ARM98" s="263"/>
      <c r="ARN98" s="263"/>
      <c r="ARO98" s="263"/>
      <c r="ARP98" s="263"/>
      <c r="ARQ98" s="263"/>
      <c r="ARR98" s="263"/>
      <c r="ARS98" s="263"/>
      <c r="ART98" s="263"/>
      <c r="ARU98" s="263"/>
      <c r="ARV98" s="263"/>
      <c r="ARW98" s="263"/>
      <c r="ARX98" s="263"/>
      <c r="ARY98" s="264"/>
      <c r="ARZ98" s="261"/>
      <c r="ASA98" s="264"/>
      <c r="ASB98" s="84"/>
      <c r="ASC98" s="261"/>
      <c r="ASD98" s="264"/>
    </row>
    <row r="99" spans="1:1174" x14ac:dyDescent="0.2">
      <c r="A99" s="11" t="s">
        <v>10</v>
      </c>
      <c r="B99" s="12" t="s">
        <v>11</v>
      </c>
      <c r="C99" s="77">
        <v>7.5</v>
      </c>
      <c r="D99" s="78">
        <v>7.2</v>
      </c>
      <c r="E99" s="13"/>
      <c r="G99" s="288" t="s">
        <v>188</v>
      </c>
      <c r="I99" s="253"/>
      <c r="J99" s="254"/>
      <c r="K99" s="254"/>
      <c r="L99" s="255"/>
      <c r="M99" s="253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6"/>
      <c r="AP99" s="256"/>
      <c r="AQ99" s="256"/>
      <c r="AR99" s="256"/>
      <c r="AS99" s="256"/>
      <c r="AT99" s="256"/>
      <c r="AU99" s="256"/>
      <c r="AV99" s="256"/>
      <c r="AW99" s="256"/>
      <c r="AX99" s="256"/>
      <c r="AY99" s="256"/>
      <c r="AZ99" s="256"/>
      <c r="BA99" s="256"/>
      <c r="BB99" s="256"/>
      <c r="BC99" s="256"/>
      <c r="BD99" s="256"/>
      <c r="BE99" s="256"/>
      <c r="BF99" s="256"/>
      <c r="BG99" s="256"/>
      <c r="BH99" s="256"/>
      <c r="BI99" s="256"/>
      <c r="BJ99" s="256"/>
      <c r="BK99" s="256"/>
      <c r="BL99" s="256"/>
      <c r="BM99" s="256"/>
      <c r="BN99" s="256"/>
      <c r="BO99" s="256"/>
      <c r="BP99" s="256"/>
      <c r="BQ99" s="256"/>
      <c r="BR99" s="256"/>
      <c r="BS99" s="256"/>
      <c r="BT99" s="256"/>
      <c r="BU99" s="256"/>
      <c r="BV99" s="256"/>
      <c r="BW99" s="256"/>
      <c r="BX99" s="256"/>
      <c r="BY99" s="256"/>
      <c r="BZ99" s="256"/>
      <c r="CA99" s="256"/>
      <c r="CB99" s="256"/>
      <c r="CC99" s="256"/>
      <c r="CD99" s="256"/>
      <c r="CE99" s="256"/>
      <c r="CF99" s="256"/>
      <c r="CG99" s="256"/>
      <c r="CH99" s="256"/>
      <c r="CI99" s="256"/>
      <c r="CJ99" s="256"/>
      <c r="CK99" s="256"/>
      <c r="CL99" s="256"/>
      <c r="CM99" s="256"/>
      <c r="CN99" s="256"/>
      <c r="CO99" s="256"/>
      <c r="CP99" s="256"/>
      <c r="CQ99" s="256"/>
      <c r="CR99" s="256"/>
      <c r="CS99" s="256"/>
      <c r="CT99" s="256"/>
      <c r="CU99" s="256"/>
      <c r="CV99" s="256"/>
      <c r="CW99" s="256"/>
      <c r="CX99" s="256"/>
      <c r="CY99" s="256"/>
      <c r="CZ99" s="256"/>
      <c r="DA99" s="256"/>
      <c r="DB99" s="256"/>
      <c r="DC99" s="256"/>
      <c r="DD99" s="256"/>
      <c r="DE99" s="256"/>
      <c r="DF99" s="256"/>
      <c r="DG99" s="256"/>
      <c r="DH99" s="256"/>
      <c r="DI99" s="256"/>
      <c r="DJ99" s="256"/>
      <c r="DK99" s="256"/>
      <c r="DL99" s="256"/>
      <c r="DM99" s="256"/>
      <c r="DN99" s="256"/>
      <c r="DO99" s="256"/>
      <c r="DP99" s="256"/>
      <c r="DQ99" s="256"/>
      <c r="DR99" s="256"/>
      <c r="DS99" s="256"/>
      <c r="DT99" s="256"/>
      <c r="DU99" s="256"/>
      <c r="DV99" s="256"/>
      <c r="DW99" s="256"/>
      <c r="DX99" s="256"/>
      <c r="DY99" s="256"/>
      <c r="DZ99" s="256"/>
      <c r="EA99" s="256"/>
      <c r="EB99" s="256"/>
      <c r="EC99" s="256"/>
      <c r="ED99" s="256"/>
      <c r="EE99" s="256"/>
      <c r="EF99" s="256"/>
      <c r="EG99" s="256"/>
      <c r="EH99" s="256"/>
      <c r="EI99" s="256"/>
      <c r="EJ99" s="256"/>
      <c r="EK99" s="256"/>
      <c r="EL99" s="256"/>
      <c r="EM99" s="256"/>
      <c r="EN99" s="256"/>
      <c r="EO99" s="256"/>
      <c r="EP99" s="256"/>
      <c r="EQ99" s="256"/>
      <c r="ER99" s="256"/>
      <c r="ES99" s="256"/>
      <c r="ET99" s="256"/>
      <c r="EU99" s="256"/>
      <c r="EV99" s="256"/>
      <c r="EW99" s="256"/>
      <c r="EX99" s="256"/>
      <c r="EY99" s="256"/>
      <c r="EZ99" s="256"/>
      <c r="FA99" s="256"/>
      <c r="FB99" s="256"/>
      <c r="FC99" s="256"/>
      <c r="FD99" s="256"/>
      <c r="FE99" s="256"/>
      <c r="FF99" s="256"/>
      <c r="FG99" s="256"/>
      <c r="FH99" s="256"/>
      <c r="FI99" s="256"/>
      <c r="FJ99" s="256"/>
      <c r="FK99" s="256"/>
      <c r="FL99" s="256"/>
      <c r="FM99" s="256"/>
      <c r="FN99" s="256"/>
      <c r="FO99" s="256"/>
      <c r="FP99" s="256"/>
      <c r="FQ99" s="256"/>
      <c r="FR99" s="256"/>
      <c r="FS99" s="256"/>
      <c r="FT99" s="256"/>
      <c r="FU99" s="256"/>
      <c r="FV99" s="256"/>
      <c r="FW99" s="256"/>
      <c r="FX99" s="256"/>
      <c r="FY99" s="256"/>
      <c r="FZ99" s="256"/>
      <c r="GA99" s="256"/>
      <c r="GB99" s="256"/>
      <c r="GC99" s="256"/>
      <c r="GD99" s="256"/>
      <c r="GE99" s="256"/>
      <c r="GF99" s="256"/>
      <c r="GG99" s="256"/>
      <c r="GH99" s="256"/>
      <c r="GI99" s="256"/>
      <c r="GJ99" s="256"/>
      <c r="GK99" s="256"/>
      <c r="GL99" s="256"/>
      <c r="GM99" s="256"/>
      <c r="GN99" s="256"/>
      <c r="GO99" s="256"/>
      <c r="GP99" s="256"/>
      <c r="GQ99" s="256"/>
      <c r="GR99" s="256"/>
      <c r="GS99" s="256"/>
      <c r="GT99" s="256"/>
      <c r="GU99" s="256"/>
      <c r="GV99" s="256"/>
      <c r="GW99" s="256"/>
      <c r="GX99" s="256"/>
      <c r="GY99" s="256"/>
      <c r="GZ99" s="256"/>
      <c r="HA99" s="256"/>
      <c r="HB99" s="256"/>
      <c r="HC99" s="256"/>
      <c r="HD99" s="256"/>
      <c r="HE99" s="256"/>
      <c r="HF99" s="256"/>
      <c r="HG99" s="256"/>
      <c r="HH99" s="256"/>
      <c r="HI99" s="256"/>
      <c r="HJ99" s="256"/>
      <c r="HK99" s="256"/>
      <c r="HL99" s="256"/>
      <c r="HM99" s="256"/>
      <c r="HN99" s="256"/>
      <c r="HO99" s="256"/>
      <c r="HP99" s="256"/>
      <c r="HQ99" s="256"/>
      <c r="HR99" s="256"/>
      <c r="HS99" s="256"/>
      <c r="HT99" s="256"/>
      <c r="HU99" s="256"/>
      <c r="HV99" s="256"/>
      <c r="HW99" s="256"/>
      <c r="HX99" s="256"/>
      <c r="HY99" s="256"/>
      <c r="HZ99" s="256"/>
      <c r="IA99" s="256"/>
      <c r="IB99" s="256"/>
      <c r="IC99" s="256"/>
      <c r="ID99" s="256"/>
      <c r="IE99" s="256"/>
      <c r="IF99" s="256"/>
      <c r="IG99" s="256"/>
      <c r="IH99" s="256"/>
      <c r="II99" s="256"/>
      <c r="IJ99" s="256"/>
      <c r="IK99" s="256"/>
      <c r="IL99" s="256"/>
      <c r="IM99" s="256"/>
      <c r="IN99" s="256"/>
      <c r="IO99" s="256"/>
      <c r="IP99" s="256"/>
      <c r="IQ99" s="256"/>
      <c r="IR99" s="256"/>
      <c r="IS99" s="256"/>
      <c r="IT99" s="256"/>
      <c r="IU99" s="256"/>
      <c r="IV99" s="256"/>
      <c r="IW99" s="256"/>
      <c r="IX99" s="256"/>
      <c r="IY99" s="256"/>
      <c r="IZ99" s="256"/>
      <c r="JA99" s="256"/>
      <c r="JB99" s="256"/>
      <c r="JC99" s="256"/>
      <c r="JD99" s="256"/>
      <c r="JE99" s="256"/>
      <c r="JF99" s="256"/>
      <c r="JG99" s="256"/>
      <c r="JH99" s="256"/>
      <c r="JI99" s="256"/>
      <c r="JJ99" s="256"/>
      <c r="JK99" s="256"/>
      <c r="JL99" s="256"/>
      <c r="JM99" s="256"/>
      <c r="JN99" s="256"/>
      <c r="JO99" s="256"/>
      <c r="JP99" s="256"/>
      <c r="JQ99" s="256"/>
      <c r="JR99" s="256"/>
      <c r="JS99" s="256"/>
      <c r="JT99" s="256"/>
      <c r="JU99" s="256"/>
      <c r="JV99" s="256"/>
      <c r="JW99" s="256"/>
      <c r="JX99" s="256"/>
      <c r="JY99" s="256"/>
      <c r="JZ99" s="256"/>
      <c r="KA99" s="256"/>
      <c r="KB99" s="256"/>
      <c r="KC99" s="256"/>
      <c r="KD99" s="256"/>
      <c r="KE99" s="256"/>
      <c r="KF99" s="256"/>
      <c r="KG99" s="256"/>
      <c r="KH99" s="256"/>
      <c r="KI99" s="256"/>
      <c r="KJ99" s="256"/>
      <c r="KK99" s="256"/>
      <c r="KL99" s="256"/>
      <c r="KM99" s="256"/>
      <c r="KN99" s="256"/>
      <c r="KO99" s="256"/>
      <c r="KP99" s="256"/>
      <c r="KQ99" s="256"/>
      <c r="KR99" s="256"/>
      <c r="KS99" s="256"/>
      <c r="KT99" s="256"/>
      <c r="KU99" s="256"/>
      <c r="KV99" s="256"/>
      <c r="KW99" s="256"/>
      <c r="KX99" s="256"/>
      <c r="KY99" s="256"/>
      <c r="KZ99" s="256"/>
      <c r="LA99" s="256"/>
      <c r="LB99" s="256"/>
      <c r="LC99" s="256"/>
      <c r="LD99" s="256"/>
      <c r="LE99" s="256"/>
      <c r="LF99" s="256"/>
      <c r="LG99" s="256"/>
      <c r="LH99" s="256"/>
      <c r="LI99" s="256"/>
      <c r="LJ99" s="256"/>
      <c r="LK99" s="256"/>
      <c r="LL99" s="256"/>
      <c r="LM99" s="256"/>
      <c r="LN99" s="256"/>
      <c r="LO99" s="256"/>
      <c r="LP99" s="256"/>
      <c r="LQ99" s="256"/>
      <c r="LR99" s="256"/>
      <c r="LS99" s="256"/>
      <c r="LT99" s="256"/>
      <c r="LU99" s="256"/>
      <c r="LV99" s="256"/>
      <c r="LW99" s="256"/>
      <c r="LX99" s="256"/>
      <c r="LY99" s="256"/>
      <c r="LZ99" s="256"/>
      <c r="MA99" s="256"/>
      <c r="MB99" s="256"/>
      <c r="MC99" s="256"/>
      <c r="MD99" s="256"/>
      <c r="ME99" s="256"/>
      <c r="MF99" s="256"/>
      <c r="MG99" s="256"/>
      <c r="MH99" s="256"/>
      <c r="MI99" s="256"/>
      <c r="MJ99" s="256"/>
      <c r="MK99" s="256"/>
      <c r="ML99" s="256"/>
      <c r="MM99" s="256"/>
      <c r="MN99" s="256"/>
      <c r="MO99" s="256"/>
      <c r="MP99" s="256"/>
      <c r="MQ99" s="256"/>
      <c r="MR99" s="256"/>
      <c r="MS99" s="256"/>
      <c r="MT99" s="256"/>
      <c r="MU99" s="256"/>
      <c r="MV99" s="256"/>
      <c r="MW99" s="256"/>
      <c r="MX99" s="256"/>
      <c r="MY99" s="256"/>
      <c r="MZ99" s="256"/>
      <c r="NA99" s="256"/>
      <c r="NB99" s="256"/>
      <c r="NC99" s="256"/>
      <c r="ND99" s="256"/>
      <c r="NE99" s="256"/>
      <c r="NF99" s="256"/>
      <c r="NG99" s="256"/>
      <c r="NH99" s="256"/>
      <c r="NI99" s="256"/>
      <c r="NJ99" s="256"/>
      <c r="NK99" s="256"/>
      <c r="NL99" s="256"/>
      <c r="NM99" s="256"/>
      <c r="NN99" s="256"/>
      <c r="NO99" s="256"/>
      <c r="NP99" s="256"/>
      <c r="NQ99" s="256"/>
      <c r="NR99" s="256"/>
      <c r="NS99" s="256"/>
      <c r="NT99" s="256"/>
      <c r="NU99" s="256"/>
      <c r="NV99" s="256"/>
      <c r="NW99" s="256"/>
      <c r="NX99" s="256"/>
      <c r="NY99" s="256"/>
      <c r="NZ99" s="256"/>
      <c r="OA99" s="256"/>
      <c r="OB99" s="256"/>
      <c r="OC99" s="256"/>
      <c r="OD99" s="256"/>
      <c r="OE99" s="256"/>
      <c r="OF99" s="256"/>
      <c r="OG99" s="256"/>
      <c r="OH99" s="256"/>
      <c r="OI99" s="256"/>
      <c r="OJ99" s="256"/>
      <c r="OK99" s="256"/>
      <c r="OL99" s="256"/>
      <c r="OM99" s="256"/>
      <c r="ON99" s="256"/>
      <c r="OO99" s="256"/>
      <c r="OP99" s="256"/>
      <c r="OQ99" s="256"/>
      <c r="OR99" s="256"/>
      <c r="OS99" s="256"/>
      <c r="OT99" s="256"/>
      <c r="OU99" s="256"/>
      <c r="OV99" s="256"/>
      <c r="OW99" s="256"/>
      <c r="OX99" s="256"/>
      <c r="OY99" s="256"/>
      <c r="OZ99" s="256"/>
      <c r="PA99" s="256"/>
      <c r="PB99" s="256"/>
      <c r="PC99" s="256"/>
      <c r="PD99" s="256"/>
      <c r="PE99" s="256"/>
      <c r="PF99" s="256"/>
      <c r="PG99" s="256"/>
      <c r="PH99" s="256"/>
      <c r="PI99" s="256"/>
      <c r="PJ99" s="256"/>
      <c r="PK99" s="256"/>
      <c r="PL99" s="256"/>
      <c r="PM99" s="256"/>
      <c r="PN99" s="256"/>
      <c r="PO99" s="256"/>
      <c r="PP99" s="256"/>
      <c r="PQ99" s="256"/>
      <c r="PR99" s="256"/>
      <c r="PS99" s="256"/>
      <c r="PT99" s="256"/>
      <c r="PU99" s="256"/>
      <c r="PV99" s="256"/>
      <c r="PW99" s="256"/>
      <c r="PX99" s="256"/>
      <c r="PY99" s="256"/>
      <c r="PZ99" s="256"/>
      <c r="QA99" s="256"/>
      <c r="QB99" s="256"/>
      <c r="QC99" s="256"/>
      <c r="QD99" s="256"/>
      <c r="QE99" s="256"/>
      <c r="QF99" s="256"/>
      <c r="QG99" s="256"/>
      <c r="QH99" s="256"/>
      <c r="QI99" s="256"/>
      <c r="QJ99" s="256"/>
      <c r="QK99" s="256"/>
      <c r="QL99" s="256"/>
      <c r="QM99" s="256"/>
      <c r="QN99" s="256"/>
      <c r="QO99" s="256"/>
      <c r="QP99" s="256"/>
      <c r="QQ99" s="256"/>
      <c r="QR99" s="256"/>
      <c r="QS99" s="256"/>
      <c r="QT99" s="256"/>
      <c r="QU99" s="256"/>
      <c r="QV99" s="256"/>
      <c r="QW99" s="256"/>
      <c r="QX99" s="256"/>
      <c r="QY99" s="256"/>
      <c r="QZ99" s="256"/>
      <c r="RA99" s="256"/>
      <c r="RB99" s="256"/>
      <c r="RC99" s="256"/>
      <c r="RD99" s="256"/>
      <c r="RE99" s="256"/>
      <c r="RF99" s="256"/>
      <c r="RG99" s="256"/>
      <c r="RH99" s="256"/>
      <c r="RI99" s="256"/>
      <c r="RJ99" s="256"/>
      <c r="RK99" s="256"/>
      <c r="RL99" s="256"/>
      <c r="RM99" s="256"/>
      <c r="RN99" s="256"/>
      <c r="RO99" s="256"/>
      <c r="RP99" s="256"/>
      <c r="RQ99" s="256"/>
      <c r="RR99" s="256"/>
      <c r="RS99" s="256"/>
      <c r="RT99" s="256"/>
      <c r="RU99" s="256"/>
      <c r="RV99" s="256"/>
      <c r="RW99" s="256"/>
      <c r="RX99" s="256"/>
      <c r="RY99" s="256"/>
      <c r="RZ99" s="256"/>
      <c r="SA99" s="256"/>
      <c r="SB99" s="256"/>
      <c r="SC99" s="256"/>
      <c r="SD99" s="256"/>
      <c r="SE99" s="256"/>
      <c r="SF99" s="256"/>
      <c r="SG99" s="256"/>
      <c r="SH99" s="256"/>
      <c r="SI99" s="256"/>
      <c r="SJ99" s="256"/>
      <c r="SK99" s="256"/>
      <c r="SL99" s="256"/>
      <c r="SM99" s="256"/>
      <c r="SN99" s="256"/>
      <c r="SO99" s="256"/>
      <c r="SP99" s="256"/>
      <c r="SQ99" s="256"/>
      <c r="SR99" s="256"/>
      <c r="SS99" s="256"/>
      <c r="ST99" s="256"/>
      <c r="SU99" s="256"/>
      <c r="SV99" s="256"/>
      <c r="SW99" s="256"/>
      <c r="SX99" s="256"/>
      <c r="SY99" s="256"/>
      <c r="SZ99" s="256"/>
      <c r="TA99" s="256"/>
      <c r="TB99" s="256"/>
      <c r="TC99" s="256"/>
      <c r="TD99" s="256"/>
      <c r="TE99" s="256"/>
      <c r="TF99" s="256"/>
      <c r="TG99" s="256"/>
      <c r="TH99" s="256"/>
      <c r="TI99" s="256"/>
      <c r="TJ99" s="256"/>
      <c r="TK99" s="256"/>
      <c r="TL99" s="256"/>
      <c r="TM99" s="256"/>
      <c r="TN99" s="256"/>
      <c r="TO99" s="256"/>
      <c r="TP99" s="256"/>
      <c r="TQ99" s="256"/>
      <c r="TR99" s="256"/>
      <c r="TS99" s="256"/>
      <c r="TT99" s="256"/>
      <c r="TU99" s="256"/>
      <c r="TV99" s="256"/>
      <c r="TW99" s="256"/>
      <c r="TX99" s="256"/>
      <c r="TY99" s="256"/>
      <c r="TZ99" s="256"/>
      <c r="UA99" s="256"/>
      <c r="UB99" s="256"/>
      <c r="UC99" s="256"/>
      <c r="UD99" s="256"/>
      <c r="UE99" s="256"/>
      <c r="UF99" s="256"/>
      <c r="UG99" s="256"/>
      <c r="UH99" s="256"/>
      <c r="UI99" s="256"/>
      <c r="UJ99" s="256"/>
      <c r="UK99" s="256"/>
      <c r="UL99" s="256"/>
      <c r="UM99" s="256"/>
      <c r="UN99" s="256"/>
      <c r="UO99" s="256"/>
      <c r="UP99" s="256"/>
      <c r="UQ99" s="256"/>
      <c r="UR99" s="256"/>
      <c r="US99" s="256"/>
      <c r="UT99" s="256"/>
      <c r="UU99" s="256"/>
      <c r="UV99" s="256"/>
      <c r="UW99" s="256"/>
      <c r="UX99" s="256"/>
      <c r="UY99" s="256"/>
      <c r="UZ99" s="256"/>
      <c r="VA99" s="256"/>
      <c r="VB99" s="256"/>
      <c r="VC99" s="256"/>
      <c r="VD99" s="256"/>
      <c r="VE99" s="256"/>
      <c r="VF99" s="256"/>
      <c r="VG99" s="256"/>
      <c r="VH99" s="256"/>
      <c r="VI99" s="256"/>
      <c r="VJ99" s="256"/>
      <c r="VK99" s="256"/>
      <c r="VL99" s="256"/>
      <c r="VM99" s="256"/>
      <c r="VN99" s="256"/>
      <c r="VO99" s="256"/>
      <c r="VP99" s="256"/>
      <c r="VQ99" s="256"/>
      <c r="VR99" s="256"/>
      <c r="VS99" s="256"/>
      <c r="VT99" s="256"/>
      <c r="VU99" s="256"/>
      <c r="VV99" s="256"/>
      <c r="VW99" s="256"/>
      <c r="VX99" s="256"/>
      <c r="VY99" s="256"/>
      <c r="VZ99" s="256"/>
      <c r="WA99" s="256"/>
      <c r="WB99" s="256"/>
      <c r="WC99" s="256"/>
      <c r="WD99" s="256"/>
      <c r="WE99" s="256"/>
      <c r="WF99" s="256"/>
      <c r="WG99" s="256"/>
      <c r="WH99" s="256"/>
      <c r="WI99" s="256"/>
      <c r="WJ99" s="256"/>
      <c r="WK99" s="256"/>
      <c r="WL99" s="256"/>
      <c r="WM99" s="256"/>
      <c r="WN99" s="256"/>
      <c r="WO99" s="256"/>
      <c r="WP99" s="256"/>
      <c r="WQ99" s="256"/>
      <c r="WR99" s="256"/>
      <c r="WS99" s="256"/>
      <c r="WT99" s="256"/>
      <c r="WU99" s="256"/>
      <c r="WV99" s="256"/>
      <c r="WW99" s="256"/>
      <c r="WX99" s="256"/>
      <c r="WY99" s="256"/>
      <c r="WZ99" s="256"/>
      <c r="XA99" s="256"/>
      <c r="XB99" s="256"/>
      <c r="XC99" s="256"/>
      <c r="XD99" s="256"/>
      <c r="XE99" s="256"/>
      <c r="XF99" s="256"/>
      <c r="XG99" s="256"/>
      <c r="XH99" s="256"/>
      <c r="XI99" s="256"/>
      <c r="XJ99" s="256"/>
      <c r="XK99" s="256"/>
      <c r="XL99" s="256"/>
      <c r="XM99" s="256"/>
      <c r="XN99" s="256"/>
      <c r="XO99" s="256"/>
      <c r="XP99" s="256"/>
      <c r="XQ99" s="256"/>
      <c r="XR99" s="256"/>
      <c r="XS99" s="256"/>
      <c r="XT99" s="256"/>
      <c r="XU99" s="256"/>
      <c r="XV99" s="256"/>
      <c r="XW99" s="256"/>
      <c r="XX99" s="256"/>
      <c r="XY99" s="256"/>
      <c r="XZ99" s="256"/>
      <c r="YA99" s="256"/>
      <c r="YB99" s="256"/>
      <c r="YC99" s="256"/>
      <c r="YD99" s="256"/>
      <c r="YE99" s="256"/>
      <c r="YF99" s="256"/>
      <c r="YG99" s="256"/>
      <c r="YH99" s="256"/>
      <c r="YI99" s="256"/>
      <c r="YJ99" s="256"/>
      <c r="YK99" s="256"/>
      <c r="YL99" s="256"/>
      <c r="YM99" s="256"/>
      <c r="YN99" s="256"/>
      <c r="YO99" s="256"/>
      <c r="YP99" s="256"/>
      <c r="YQ99" s="256"/>
      <c r="YR99" s="256"/>
      <c r="YS99" s="256"/>
      <c r="YT99" s="256"/>
      <c r="YU99" s="256"/>
      <c r="YV99" s="256"/>
      <c r="YW99" s="256"/>
      <c r="YX99" s="256"/>
      <c r="YY99" s="256"/>
      <c r="YZ99" s="256"/>
      <c r="ZA99" s="256"/>
      <c r="ZB99" s="256"/>
      <c r="ZC99" s="256"/>
      <c r="ZD99" s="256"/>
      <c r="ZE99" s="256"/>
      <c r="ZF99" s="256"/>
      <c r="ZG99" s="256"/>
      <c r="ZH99" s="256"/>
      <c r="ZI99" s="256"/>
      <c r="ZJ99" s="256"/>
      <c r="ZK99" s="256"/>
      <c r="ZL99" s="256"/>
      <c r="ZM99" s="256"/>
      <c r="ZN99" s="256"/>
      <c r="ZO99" s="256"/>
      <c r="ZP99" s="256"/>
      <c r="ZQ99" s="256"/>
      <c r="ZR99" s="256"/>
      <c r="ZS99" s="256"/>
      <c r="ZT99" s="256"/>
      <c r="ZU99" s="256"/>
      <c r="ZV99" s="256"/>
      <c r="ZW99" s="256"/>
      <c r="ZX99" s="256"/>
      <c r="ZY99" s="256"/>
      <c r="ZZ99" s="256"/>
      <c r="AAA99" s="256"/>
      <c r="AAB99" s="256"/>
      <c r="AAC99" s="256"/>
      <c r="AAD99" s="256"/>
      <c r="AAE99" s="256"/>
      <c r="AAF99" s="256"/>
      <c r="AAG99" s="256"/>
      <c r="AAH99" s="256"/>
      <c r="AAI99" s="256"/>
      <c r="AAJ99" s="256"/>
      <c r="AAK99" s="256"/>
      <c r="AAL99" s="256"/>
      <c r="AAM99" s="256"/>
      <c r="AAN99" s="256"/>
      <c r="AAO99" s="256"/>
      <c r="AAP99" s="256"/>
      <c r="AAQ99" s="256"/>
      <c r="AAR99" s="256"/>
      <c r="AAS99" s="256"/>
      <c r="AAT99" s="256"/>
      <c r="AAU99" s="256"/>
      <c r="AAV99" s="256"/>
      <c r="AAW99" s="256"/>
      <c r="AAX99" s="256"/>
      <c r="AAY99" s="256"/>
      <c r="AAZ99" s="256"/>
      <c r="ABA99" s="256"/>
      <c r="ABB99" s="256"/>
      <c r="ABC99" s="256"/>
      <c r="ABD99" s="256"/>
      <c r="ABE99" s="256"/>
      <c r="ABF99" s="256"/>
      <c r="ABG99" s="256"/>
      <c r="ABH99" s="256"/>
      <c r="ABI99" s="256"/>
      <c r="ABJ99" s="256"/>
      <c r="ABK99" s="256"/>
      <c r="ABL99" s="256"/>
      <c r="ABM99" s="256"/>
      <c r="ABN99" s="256"/>
      <c r="ABO99" s="256"/>
      <c r="ABP99" s="256"/>
      <c r="ABQ99" s="256"/>
      <c r="ABR99" s="256"/>
      <c r="ABS99" s="256"/>
      <c r="ABT99" s="256"/>
      <c r="ABU99" s="256"/>
      <c r="ABV99" s="256"/>
      <c r="ABW99" s="256"/>
      <c r="ABX99" s="256"/>
      <c r="ABY99" s="256"/>
      <c r="ABZ99" s="256"/>
      <c r="ACA99" s="256"/>
      <c r="ACB99" s="256"/>
      <c r="ACC99" s="256"/>
      <c r="ACD99" s="256"/>
      <c r="ACE99" s="256"/>
      <c r="ACF99" s="256"/>
      <c r="ACG99" s="256"/>
      <c r="ACH99" s="256"/>
      <c r="ACI99" s="256"/>
      <c r="ACJ99" s="256"/>
      <c r="ACK99" s="256"/>
      <c r="ACL99" s="256"/>
      <c r="ACM99" s="256"/>
      <c r="ACN99" s="256"/>
      <c r="ACO99" s="256"/>
      <c r="ACP99" s="256"/>
      <c r="ACQ99" s="256"/>
      <c r="ACR99" s="256"/>
      <c r="ACS99" s="256"/>
      <c r="ACT99" s="256"/>
      <c r="ACU99" s="256"/>
      <c r="ACV99" s="256"/>
      <c r="ACW99" s="256"/>
      <c r="ACX99" s="256"/>
      <c r="ACY99" s="256"/>
      <c r="ACZ99" s="256"/>
      <c r="ADA99" s="256"/>
      <c r="ADB99" s="256"/>
      <c r="ADC99" s="256"/>
      <c r="ADD99" s="256"/>
      <c r="ADE99" s="256"/>
      <c r="ADF99" s="256"/>
      <c r="ADG99" s="256"/>
      <c r="ADH99" s="256"/>
      <c r="ADI99" s="256"/>
      <c r="ADJ99" s="256"/>
      <c r="ADK99" s="256"/>
      <c r="ADL99" s="256"/>
      <c r="ADM99" s="256"/>
      <c r="ADN99" s="256"/>
      <c r="ADO99" s="256"/>
      <c r="ADP99" s="256"/>
      <c r="ADQ99" s="256"/>
      <c r="ADR99" s="256"/>
      <c r="ADS99" s="256"/>
      <c r="ADT99" s="256"/>
      <c r="ADU99" s="256"/>
      <c r="ADV99" s="256"/>
      <c r="ADW99" s="256"/>
      <c r="ADX99" s="256"/>
      <c r="ADY99" s="256"/>
      <c r="ADZ99" s="256"/>
      <c r="AEA99" s="256"/>
      <c r="AEB99" s="256"/>
      <c r="AEC99" s="256"/>
      <c r="AED99" s="256"/>
      <c r="AEE99" s="256"/>
      <c r="AEF99" s="256"/>
      <c r="AEG99" s="256"/>
      <c r="AEH99" s="256"/>
      <c r="AEI99" s="256"/>
      <c r="AEJ99" s="256"/>
      <c r="AEK99" s="256"/>
      <c r="AEL99" s="256"/>
      <c r="AEM99" s="256"/>
      <c r="AEN99" s="256"/>
      <c r="AEO99" s="256"/>
      <c r="AEP99" s="256"/>
      <c r="AEQ99" s="256"/>
      <c r="AER99" s="256"/>
      <c r="AES99" s="256"/>
      <c r="AET99" s="256"/>
      <c r="AEU99" s="256"/>
      <c r="AEV99" s="256"/>
      <c r="AEW99" s="256"/>
      <c r="AEX99" s="256"/>
      <c r="AEY99" s="256"/>
      <c r="AEZ99" s="256"/>
      <c r="AFA99" s="256"/>
      <c r="AFB99" s="256"/>
      <c r="AFC99" s="256"/>
      <c r="AFD99" s="256"/>
      <c r="AFE99" s="256"/>
      <c r="AFF99" s="256"/>
      <c r="AFG99" s="256"/>
      <c r="AFH99" s="256"/>
      <c r="AFI99" s="256"/>
      <c r="AFJ99" s="256"/>
      <c r="AFK99" s="256"/>
      <c r="AFL99" s="256"/>
      <c r="AFM99" s="256"/>
      <c r="AFN99" s="256"/>
      <c r="AFO99" s="256"/>
      <c r="AFP99" s="256"/>
      <c r="AFQ99" s="256"/>
      <c r="AFR99" s="256"/>
      <c r="AFS99" s="256"/>
      <c r="AFT99" s="256"/>
      <c r="AFU99" s="256"/>
      <c r="AFV99" s="256"/>
      <c r="AFW99" s="256"/>
      <c r="AFX99" s="256"/>
      <c r="AFY99" s="256"/>
      <c r="AFZ99" s="256"/>
      <c r="AGA99" s="256"/>
      <c r="AGB99" s="256"/>
      <c r="AGC99" s="256"/>
      <c r="AGD99" s="256"/>
      <c r="AGE99" s="256"/>
      <c r="AGF99" s="256"/>
      <c r="AGG99" s="256"/>
      <c r="AGH99" s="256"/>
      <c r="AGI99" s="256"/>
      <c r="AGJ99" s="256"/>
      <c r="AGK99" s="256"/>
      <c r="AGL99" s="256"/>
      <c r="AGM99" s="256"/>
      <c r="AGN99" s="256"/>
      <c r="AGO99" s="256"/>
      <c r="AGP99" s="256"/>
      <c r="AGQ99" s="256"/>
      <c r="AGR99" s="256"/>
      <c r="AGS99" s="256"/>
      <c r="AGT99" s="256"/>
      <c r="AGU99" s="256"/>
      <c r="AGV99" s="256"/>
      <c r="AGW99" s="256"/>
      <c r="AGX99" s="256"/>
      <c r="AGY99" s="256"/>
      <c r="AGZ99" s="256"/>
      <c r="AHA99" s="256"/>
      <c r="AHB99" s="256"/>
      <c r="AHC99" s="256"/>
      <c r="AHD99" s="256"/>
      <c r="AHE99" s="256"/>
      <c r="AHF99" s="256"/>
      <c r="AHG99" s="256"/>
      <c r="AHH99" s="256"/>
      <c r="AHI99" s="256"/>
      <c r="AHJ99" s="256"/>
      <c r="AHK99" s="256"/>
      <c r="AHL99" s="256"/>
      <c r="AHM99" s="256"/>
      <c r="AHN99" s="256"/>
      <c r="AHO99" s="256"/>
      <c r="AHP99" s="256"/>
      <c r="AHQ99" s="256"/>
      <c r="AHR99" s="256"/>
      <c r="AHS99" s="256"/>
      <c r="AHT99" s="256"/>
      <c r="AHU99" s="256"/>
      <c r="AHV99" s="256"/>
      <c r="AHW99" s="256"/>
      <c r="AHX99" s="256"/>
      <c r="AHY99" s="256"/>
      <c r="AHZ99" s="256"/>
      <c r="AIA99" s="256"/>
      <c r="AIB99" s="256"/>
      <c r="AIC99" s="256"/>
      <c r="AID99" s="256"/>
      <c r="AIE99" s="256"/>
      <c r="AIF99" s="256"/>
      <c r="AIG99" s="256"/>
      <c r="AIH99" s="256"/>
      <c r="AII99" s="256"/>
      <c r="AIJ99" s="256"/>
      <c r="AIK99" s="256"/>
      <c r="AIL99" s="256"/>
      <c r="AIM99" s="256"/>
      <c r="AIN99" s="256"/>
      <c r="AIO99" s="256"/>
      <c r="AIP99" s="256"/>
      <c r="AIQ99" s="256"/>
      <c r="AIR99" s="256"/>
      <c r="AIS99" s="256"/>
      <c r="AIT99" s="256"/>
      <c r="AIU99" s="256"/>
      <c r="AIV99" s="256"/>
      <c r="AIW99" s="256"/>
      <c r="AIX99" s="256"/>
      <c r="AIY99" s="256"/>
      <c r="AIZ99" s="256"/>
      <c r="AJA99" s="256"/>
      <c r="AJB99" s="256"/>
      <c r="AJC99" s="256"/>
      <c r="AJD99" s="256"/>
      <c r="AJE99" s="256"/>
      <c r="AJF99" s="256"/>
      <c r="AJG99" s="256"/>
      <c r="AJH99" s="256"/>
      <c r="AJI99" s="256"/>
      <c r="AJJ99" s="256"/>
      <c r="AJK99" s="256"/>
      <c r="AJL99" s="256"/>
      <c r="AJM99" s="256"/>
      <c r="AJN99" s="256"/>
      <c r="AJO99" s="256"/>
      <c r="AJP99" s="256"/>
      <c r="AJQ99" s="256"/>
      <c r="AJR99" s="256"/>
      <c r="AJS99" s="256"/>
      <c r="AJT99" s="256"/>
      <c r="AJU99" s="256"/>
      <c r="AJV99" s="256"/>
      <c r="AJW99" s="256"/>
      <c r="AJX99" s="256"/>
      <c r="AJY99" s="256"/>
      <c r="AJZ99" s="256"/>
      <c r="AKA99" s="256"/>
      <c r="AKB99" s="256"/>
      <c r="AKC99" s="256"/>
      <c r="AKD99" s="256"/>
      <c r="AKE99" s="256"/>
      <c r="AKF99" s="256"/>
      <c r="AKG99" s="256"/>
      <c r="AKH99" s="256"/>
      <c r="AKI99" s="256"/>
      <c r="AKJ99" s="256"/>
      <c r="AKK99" s="256"/>
      <c r="AKL99" s="256"/>
      <c r="AKM99" s="256"/>
      <c r="AKN99" s="256"/>
      <c r="AKO99" s="256"/>
      <c r="AKP99" s="256"/>
      <c r="AKQ99" s="256"/>
      <c r="AKR99" s="256"/>
      <c r="AKS99" s="256"/>
      <c r="AKT99" s="256"/>
      <c r="AKU99" s="256"/>
      <c r="AKV99" s="256"/>
      <c r="AKW99" s="256"/>
      <c r="AKX99" s="256"/>
      <c r="AKY99" s="256"/>
      <c r="AKZ99" s="256"/>
      <c r="ALA99" s="256"/>
      <c r="ALB99" s="256"/>
      <c r="ALC99" s="256"/>
      <c r="ALD99" s="256"/>
      <c r="ALE99" s="256"/>
      <c r="ALF99" s="256"/>
      <c r="ALG99" s="256"/>
      <c r="ALH99" s="256"/>
      <c r="ALI99" s="256"/>
      <c r="ALJ99" s="256"/>
      <c r="ALK99" s="256"/>
      <c r="ALL99" s="256"/>
      <c r="ALM99" s="256"/>
      <c r="ALN99" s="256"/>
      <c r="ALO99" s="256"/>
      <c r="ALP99" s="256"/>
      <c r="ALQ99" s="256"/>
      <c r="ALR99" s="256"/>
      <c r="ALS99" s="256"/>
      <c r="ALT99" s="256"/>
      <c r="ALU99" s="256"/>
      <c r="ALV99" s="256"/>
      <c r="ALW99" s="256"/>
      <c r="ALX99" s="256"/>
      <c r="ALY99" s="256"/>
      <c r="ALZ99" s="256"/>
      <c r="AMA99" s="256"/>
      <c r="AMB99" s="256"/>
      <c r="AMC99" s="256"/>
      <c r="AMD99" s="256"/>
      <c r="AME99" s="256"/>
      <c r="AMF99" s="256"/>
      <c r="AMG99" s="256"/>
      <c r="AMH99" s="256"/>
      <c r="AMI99" s="256"/>
      <c r="AMJ99" s="256"/>
      <c r="AMK99" s="256"/>
      <c r="AML99" s="256"/>
      <c r="AMM99" s="256"/>
      <c r="AMN99" s="256"/>
      <c r="AMO99" s="256"/>
      <c r="AMP99" s="256"/>
      <c r="AMQ99" s="256"/>
      <c r="AMR99" s="256"/>
      <c r="AMS99" s="256"/>
      <c r="AMT99" s="256"/>
      <c r="AMU99" s="256"/>
      <c r="AMV99" s="256"/>
      <c r="AMW99" s="256"/>
      <c r="AMX99" s="256"/>
      <c r="AMY99" s="256"/>
      <c r="AMZ99" s="256"/>
      <c r="ANA99" s="256"/>
      <c r="ANB99" s="256"/>
      <c r="ANC99" s="256"/>
      <c r="AND99" s="256"/>
      <c r="ANE99" s="256"/>
      <c r="ANF99" s="256"/>
      <c r="ANG99" s="256"/>
      <c r="ANH99" s="256"/>
      <c r="ANI99" s="256"/>
      <c r="ANJ99" s="256"/>
      <c r="ANK99" s="256"/>
      <c r="ANL99" s="256"/>
      <c r="ANM99" s="256"/>
      <c r="ANN99" s="256"/>
      <c r="ANO99" s="256"/>
      <c r="ANP99" s="256"/>
      <c r="ANQ99" s="256"/>
      <c r="ANR99" s="256"/>
      <c r="ANS99" s="256"/>
      <c r="ANT99" s="256"/>
      <c r="ANU99" s="256"/>
      <c r="ANV99" s="256"/>
      <c r="ANW99" s="256"/>
      <c r="ANX99" s="256"/>
      <c r="ANY99" s="256"/>
      <c r="ANZ99" s="256"/>
      <c r="AOA99" s="256"/>
      <c r="AOB99" s="256"/>
      <c r="AOC99" s="256"/>
      <c r="AOD99" s="256"/>
      <c r="AOE99" s="256"/>
      <c r="AOF99" s="256"/>
      <c r="AOG99" s="256"/>
      <c r="AOH99" s="256"/>
      <c r="AOI99" s="256"/>
      <c r="AOJ99" s="256"/>
      <c r="AOK99" s="256"/>
      <c r="AOL99" s="256"/>
      <c r="AOM99" s="256"/>
      <c r="AON99" s="256"/>
      <c r="AOO99" s="256"/>
      <c r="AOP99" s="256"/>
      <c r="AOQ99" s="256"/>
      <c r="AOR99" s="256"/>
      <c r="AOS99" s="256"/>
      <c r="AOT99" s="256"/>
      <c r="AOU99" s="256"/>
      <c r="AOV99" s="256"/>
      <c r="AOW99" s="256"/>
      <c r="AOX99" s="256"/>
      <c r="AOY99" s="256"/>
      <c r="AOZ99" s="256"/>
      <c r="APA99" s="256"/>
      <c r="APB99" s="256"/>
      <c r="APC99" s="256"/>
      <c r="APD99" s="256"/>
      <c r="APE99" s="256"/>
      <c r="APF99" s="256"/>
      <c r="APG99" s="256"/>
      <c r="APH99" s="256"/>
      <c r="API99" s="256"/>
      <c r="APJ99" s="256"/>
      <c r="APK99" s="256"/>
      <c r="APL99" s="256"/>
      <c r="APM99" s="256"/>
      <c r="APN99" s="256"/>
      <c r="APO99" s="256"/>
      <c r="APP99" s="256"/>
      <c r="APQ99" s="256"/>
      <c r="APR99" s="256"/>
      <c r="APS99" s="256"/>
      <c r="APT99" s="256"/>
      <c r="APU99" s="256"/>
      <c r="APV99" s="256"/>
      <c r="APW99" s="256"/>
      <c r="APX99" s="256"/>
      <c r="APY99" s="256"/>
      <c r="APZ99" s="256"/>
      <c r="AQA99" s="256"/>
      <c r="AQB99" s="256"/>
      <c r="AQC99" s="256"/>
      <c r="AQD99" s="256"/>
      <c r="AQE99" s="256"/>
      <c r="AQF99" s="256"/>
      <c r="AQG99" s="256"/>
      <c r="AQH99" s="256"/>
      <c r="AQI99" s="256"/>
      <c r="AQJ99" s="256"/>
      <c r="AQK99" s="256"/>
      <c r="AQL99" s="256"/>
      <c r="AQM99" s="256"/>
      <c r="AQN99" s="256"/>
      <c r="AQO99" s="256"/>
      <c r="AQP99" s="256"/>
      <c r="AQQ99" s="256"/>
      <c r="AQR99" s="256"/>
      <c r="AQS99" s="256"/>
      <c r="AQT99" s="256"/>
      <c r="AQU99" s="256"/>
      <c r="AQV99" s="256"/>
      <c r="AQW99" s="256"/>
      <c r="AQX99" s="256"/>
      <c r="AQY99" s="256"/>
      <c r="AQZ99" s="256"/>
      <c r="ARA99" s="256"/>
      <c r="ARB99" s="256"/>
      <c r="ARC99" s="256"/>
      <c r="ARD99" s="256"/>
      <c r="ARE99" s="256"/>
      <c r="ARF99" s="256"/>
      <c r="ARG99" s="256"/>
      <c r="ARH99" s="256"/>
      <c r="ARI99" s="256"/>
      <c r="ARJ99" s="256"/>
      <c r="ARK99" s="256"/>
      <c r="ARL99" s="256"/>
      <c r="ARM99" s="256"/>
      <c r="ARN99" s="256"/>
      <c r="ARO99" s="256"/>
      <c r="ARP99" s="256"/>
      <c r="ARQ99" s="256"/>
      <c r="ARR99" s="256"/>
      <c r="ARS99" s="256"/>
      <c r="ART99" s="256"/>
      <c r="ARU99" s="256"/>
      <c r="ARV99" s="256"/>
      <c r="ARW99" s="256"/>
      <c r="ARX99" s="256"/>
      <c r="ARY99" s="253"/>
      <c r="ARZ99" s="254"/>
      <c r="ASA99" s="257"/>
      <c r="ASB99" s="253"/>
      <c r="ASC99" s="254"/>
      <c r="ASD99" s="257"/>
    </row>
    <row r="100" spans="1:1174" x14ac:dyDescent="0.2">
      <c r="A100" s="14" t="s">
        <v>12</v>
      </c>
      <c r="B100" s="15" t="s">
        <v>13</v>
      </c>
      <c r="C100" s="74">
        <f>B96</f>
        <v>2100</v>
      </c>
      <c r="D100" s="225">
        <f>IFERROR(+D99/C99,"-")</f>
        <v>0.96000000000000008</v>
      </c>
      <c r="E100" s="16">
        <f>IFERROR(C100*D100,"-")</f>
        <v>2016.0000000000002</v>
      </c>
      <c r="G100" s="238"/>
      <c r="H100" s="70"/>
      <c r="I100" s="253"/>
      <c r="J100" s="254"/>
      <c r="K100" s="254"/>
      <c r="L100" s="255"/>
      <c r="M100" s="253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6"/>
      <c r="AP100" s="256"/>
      <c r="AQ100" s="256"/>
      <c r="AR100" s="256"/>
      <c r="AS100" s="256"/>
      <c r="AT100" s="256"/>
      <c r="AU100" s="256"/>
      <c r="AV100" s="256"/>
      <c r="AW100" s="256"/>
      <c r="AX100" s="256"/>
      <c r="AY100" s="256"/>
      <c r="AZ100" s="256"/>
      <c r="BA100" s="256"/>
      <c r="BB100" s="256"/>
      <c r="BC100" s="256"/>
      <c r="BD100" s="256"/>
      <c r="BE100" s="256"/>
      <c r="BF100" s="256"/>
      <c r="BG100" s="256"/>
      <c r="BH100" s="256"/>
      <c r="BI100" s="256"/>
      <c r="BJ100" s="256"/>
      <c r="BK100" s="256"/>
      <c r="BL100" s="256"/>
      <c r="BM100" s="256"/>
      <c r="BN100" s="256"/>
      <c r="BO100" s="256"/>
      <c r="BP100" s="256"/>
      <c r="BQ100" s="256"/>
      <c r="BR100" s="256"/>
      <c r="BS100" s="256"/>
      <c r="BT100" s="256"/>
      <c r="BU100" s="256"/>
      <c r="BV100" s="256"/>
      <c r="BW100" s="256"/>
      <c r="BX100" s="256"/>
      <c r="BY100" s="256"/>
      <c r="BZ100" s="256"/>
      <c r="CA100" s="256"/>
      <c r="CB100" s="256"/>
      <c r="CC100" s="256"/>
      <c r="CD100" s="256"/>
      <c r="CE100" s="256"/>
      <c r="CF100" s="256"/>
      <c r="CG100" s="256"/>
      <c r="CH100" s="256"/>
      <c r="CI100" s="256"/>
      <c r="CJ100" s="256"/>
      <c r="CK100" s="256"/>
      <c r="CL100" s="256"/>
      <c r="CM100" s="256"/>
      <c r="CN100" s="256"/>
      <c r="CO100" s="256"/>
      <c r="CP100" s="256"/>
      <c r="CQ100" s="256"/>
      <c r="CR100" s="256"/>
      <c r="CS100" s="256"/>
      <c r="CT100" s="256"/>
      <c r="CU100" s="256"/>
      <c r="CV100" s="256"/>
      <c r="CW100" s="256"/>
      <c r="CX100" s="256"/>
      <c r="CY100" s="256"/>
      <c r="CZ100" s="256"/>
      <c r="DA100" s="256"/>
      <c r="DB100" s="256"/>
      <c r="DC100" s="256"/>
      <c r="DD100" s="256"/>
      <c r="DE100" s="256"/>
      <c r="DF100" s="256"/>
      <c r="DG100" s="256"/>
      <c r="DH100" s="256"/>
      <c r="DI100" s="256"/>
      <c r="DJ100" s="256"/>
      <c r="DK100" s="256"/>
      <c r="DL100" s="256"/>
      <c r="DM100" s="256"/>
      <c r="DN100" s="256"/>
      <c r="DO100" s="256"/>
      <c r="DP100" s="256"/>
      <c r="DQ100" s="256"/>
      <c r="DR100" s="256"/>
      <c r="DS100" s="256"/>
      <c r="DT100" s="256"/>
      <c r="DU100" s="256"/>
      <c r="DV100" s="256"/>
      <c r="DW100" s="256"/>
      <c r="DX100" s="256"/>
      <c r="DY100" s="256"/>
      <c r="DZ100" s="256"/>
      <c r="EA100" s="256"/>
      <c r="EB100" s="256"/>
      <c r="EC100" s="256"/>
      <c r="ED100" s="256"/>
      <c r="EE100" s="256"/>
      <c r="EF100" s="256"/>
      <c r="EG100" s="256"/>
      <c r="EH100" s="256"/>
      <c r="EI100" s="256"/>
      <c r="EJ100" s="256"/>
      <c r="EK100" s="256"/>
      <c r="EL100" s="256"/>
      <c r="EM100" s="256"/>
      <c r="EN100" s="256"/>
      <c r="EO100" s="256"/>
      <c r="EP100" s="256"/>
      <c r="EQ100" s="256"/>
      <c r="ER100" s="256"/>
      <c r="ES100" s="256"/>
      <c r="ET100" s="256"/>
      <c r="EU100" s="256"/>
      <c r="EV100" s="256"/>
      <c r="EW100" s="256"/>
      <c r="EX100" s="256"/>
      <c r="EY100" s="256"/>
      <c r="EZ100" s="256"/>
      <c r="FA100" s="256"/>
      <c r="FB100" s="256"/>
      <c r="FC100" s="256"/>
      <c r="FD100" s="256"/>
      <c r="FE100" s="256"/>
      <c r="FF100" s="256"/>
      <c r="FG100" s="256"/>
      <c r="FH100" s="256"/>
      <c r="FI100" s="256"/>
      <c r="FJ100" s="256"/>
      <c r="FK100" s="256"/>
      <c r="FL100" s="256"/>
      <c r="FM100" s="256"/>
      <c r="FN100" s="256"/>
      <c r="FO100" s="256"/>
      <c r="FP100" s="256"/>
      <c r="FQ100" s="256"/>
      <c r="FR100" s="256"/>
      <c r="FS100" s="256"/>
      <c r="FT100" s="256"/>
      <c r="FU100" s="256"/>
      <c r="FV100" s="256"/>
      <c r="FW100" s="256"/>
      <c r="FX100" s="256"/>
      <c r="FY100" s="256"/>
      <c r="FZ100" s="256"/>
      <c r="GA100" s="256"/>
      <c r="GB100" s="256"/>
      <c r="GC100" s="256"/>
      <c r="GD100" s="256"/>
      <c r="GE100" s="256"/>
      <c r="GF100" s="256"/>
      <c r="GG100" s="256"/>
      <c r="GH100" s="256"/>
      <c r="GI100" s="256"/>
      <c r="GJ100" s="256"/>
      <c r="GK100" s="256"/>
      <c r="GL100" s="256"/>
      <c r="GM100" s="256"/>
      <c r="GN100" s="256"/>
      <c r="GO100" s="256"/>
      <c r="GP100" s="256"/>
      <c r="GQ100" s="256"/>
      <c r="GR100" s="256"/>
      <c r="GS100" s="256"/>
      <c r="GT100" s="256"/>
      <c r="GU100" s="256"/>
      <c r="GV100" s="256"/>
      <c r="GW100" s="256"/>
      <c r="GX100" s="256"/>
      <c r="GY100" s="256"/>
      <c r="GZ100" s="256"/>
      <c r="HA100" s="256"/>
      <c r="HB100" s="256"/>
      <c r="HC100" s="256"/>
      <c r="HD100" s="256"/>
      <c r="HE100" s="256"/>
      <c r="HF100" s="256"/>
      <c r="HG100" s="256"/>
      <c r="HH100" s="256"/>
      <c r="HI100" s="256"/>
      <c r="HJ100" s="256"/>
      <c r="HK100" s="256"/>
      <c r="HL100" s="256"/>
      <c r="HM100" s="256"/>
      <c r="HN100" s="256"/>
      <c r="HO100" s="256"/>
      <c r="HP100" s="256"/>
      <c r="HQ100" s="256"/>
      <c r="HR100" s="256"/>
      <c r="HS100" s="256"/>
      <c r="HT100" s="256"/>
      <c r="HU100" s="256"/>
      <c r="HV100" s="256"/>
      <c r="HW100" s="256"/>
      <c r="HX100" s="256"/>
      <c r="HY100" s="256"/>
      <c r="HZ100" s="256"/>
      <c r="IA100" s="256"/>
      <c r="IB100" s="256"/>
      <c r="IC100" s="256"/>
      <c r="ID100" s="256"/>
      <c r="IE100" s="256"/>
      <c r="IF100" s="256"/>
      <c r="IG100" s="256"/>
      <c r="IH100" s="256"/>
      <c r="II100" s="256"/>
      <c r="IJ100" s="256"/>
      <c r="IK100" s="256"/>
      <c r="IL100" s="256"/>
      <c r="IM100" s="256"/>
      <c r="IN100" s="256"/>
      <c r="IO100" s="256"/>
      <c r="IP100" s="256"/>
      <c r="IQ100" s="256"/>
      <c r="IR100" s="256"/>
      <c r="IS100" s="256"/>
      <c r="IT100" s="256"/>
      <c r="IU100" s="256"/>
      <c r="IV100" s="256"/>
      <c r="IW100" s="256"/>
      <c r="IX100" s="256"/>
      <c r="IY100" s="256"/>
      <c r="IZ100" s="256"/>
      <c r="JA100" s="256"/>
      <c r="JB100" s="256"/>
      <c r="JC100" s="256"/>
      <c r="JD100" s="256"/>
      <c r="JE100" s="256"/>
      <c r="JF100" s="256"/>
      <c r="JG100" s="256"/>
      <c r="JH100" s="256"/>
      <c r="JI100" s="256"/>
      <c r="JJ100" s="256"/>
      <c r="JK100" s="256"/>
      <c r="JL100" s="256"/>
      <c r="JM100" s="256"/>
      <c r="JN100" s="256"/>
      <c r="JO100" s="256"/>
      <c r="JP100" s="256"/>
      <c r="JQ100" s="256"/>
      <c r="JR100" s="256"/>
      <c r="JS100" s="256"/>
      <c r="JT100" s="256"/>
      <c r="JU100" s="256"/>
      <c r="JV100" s="256"/>
      <c r="JW100" s="256"/>
      <c r="JX100" s="256"/>
      <c r="JY100" s="256"/>
      <c r="JZ100" s="256"/>
      <c r="KA100" s="256"/>
      <c r="KB100" s="256"/>
      <c r="KC100" s="256"/>
      <c r="KD100" s="256"/>
      <c r="KE100" s="256"/>
      <c r="KF100" s="256"/>
      <c r="KG100" s="256"/>
      <c r="KH100" s="256"/>
      <c r="KI100" s="256"/>
      <c r="KJ100" s="256"/>
      <c r="KK100" s="256"/>
      <c r="KL100" s="256"/>
      <c r="KM100" s="256"/>
      <c r="KN100" s="256"/>
      <c r="KO100" s="256"/>
      <c r="KP100" s="256"/>
      <c r="KQ100" s="256"/>
      <c r="KR100" s="256"/>
      <c r="KS100" s="256"/>
      <c r="KT100" s="256"/>
      <c r="KU100" s="256"/>
      <c r="KV100" s="256"/>
      <c r="KW100" s="256"/>
      <c r="KX100" s="256"/>
      <c r="KY100" s="256"/>
      <c r="KZ100" s="256"/>
      <c r="LA100" s="256"/>
      <c r="LB100" s="256"/>
      <c r="LC100" s="256"/>
      <c r="LD100" s="256"/>
      <c r="LE100" s="256"/>
      <c r="LF100" s="256"/>
      <c r="LG100" s="256"/>
      <c r="LH100" s="256"/>
      <c r="LI100" s="256"/>
      <c r="LJ100" s="256"/>
      <c r="LK100" s="256"/>
      <c r="LL100" s="256"/>
      <c r="LM100" s="256"/>
      <c r="LN100" s="256"/>
      <c r="LO100" s="256"/>
      <c r="LP100" s="256"/>
      <c r="LQ100" s="256"/>
      <c r="LR100" s="256"/>
      <c r="LS100" s="256"/>
      <c r="LT100" s="256"/>
      <c r="LU100" s="256"/>
      <c r="LV100" s="256"/>
      <c r="LW100" s="256"/>
      <c r="LX100" s="256"/>
      <c r="LY100" s="256"/>
      <c r="LZ100" s="256"/>
      <c r="MA100" s="256"/>
      <c r="MB100" s="256"/>
      <c r="MC100" s="256"/>
      <c r="MD100" s="256"/>
      <c r="ME100" s="256"/>
      <c r="MF100" s="256"/>
      <c r="MG100" s="256"/>
      <c r="MH100" s="256"/>
      <c r="MI100" s="256"/>
      <c r="MJ100" s="256"/>
      <c r="MK100" s="256"/>
      <c r="ML100" s="256"/>
      <c r="MM100" s="256"/>
      <c r="MN100" s="256"/>
      <c r="MO100" s="256"/>
      <c r="MP100" s="256"/>
      <c r="MQ100" s="256"/>
      <c r="MR100" s="256"/>
      <c r="MS100" s="256"/>
      <c r="MT100" s="256"/>
      <c r="MU100" s="256"/>
      <c r="MV100" s="256"/>
      <c r="MW100" s="256"/>
      <c r="MX100" s="256"/>
      <c r="MY100" s="256"/>
      <c r="MZ100" s="256"/>
      <c r="NA100" s="256"/>
      <c r="NB100" s="256"/>
      <c r="NC100" s="256"/>
      <c r="ND100" s="256"/>
      <c r="NE100" s="256"/>
      <c r="NF100" s="256"/>
      <c r="NG100" s="256"/>
      <c r="NH100" s="256"/>
      <c r="NI100" s="256"/>
      <c r="NJ100" s="256"/>
      <c r="NK100" s="256"/>
      <c r="NL100" s="256"/>
      <c r="NM100" s="256"/>
      <c r="NN100" s="256"/>
      <c r="NO100" s="256"/>
      <c r="NP100" s="256"/>
      <c r="NQ100" s="256"/>
      <c r="NR100" s="256"/>
      <c r="NS100" s="256"/>
      <c r="NT100" s="256"/>
      <c r="NU100" s="256"/>
      <c r="NV100" s="256"/>
      <c r="NW100" s="256"/>
      <c r="NX100" s="256"/>
      <c r="NY100" s="256"/>
      <c r="NZ100" s="256"/>
      <c r="OA100" s="256"/>
      <c r="OB100" s="256"/>
      <c r="OC100" s="256"/>
      <c r="OD100" s="256"/>
      <c r="OE100" s="256"/>
      <c r="OF100" s="256"/>
      <c r="OG100" s="256"/>
      <c r="OH100" s="256"/>
      <c r="OI100" s="256"/>
      <c r="OJ100" s="256"/>
      <c r="OK100" s="256"/>
      <c r="OL100" s="256"/>
      <c r="OM100" s="256"/>
      <c r="ON100" s="256"/>
      <c r="OO100" s="256"/>
      <c r="OP100" s="256"/>
      <c r="OQ100" s="256"/>
      <c r="OR100" s="256"/>
      <c r="OS100" s="256"/>
      <c r="OT100" s="256"/>
      <c r="OU100" s="256"/>
      <c r="OV100" s="256"/>
      <c r="OW100" s="256"/>
      <c r="OX100" s="256"/>
      <c r="OY100" s="256"/>
      <c r="OZ100" s="256"/>
      <c r="PA100" s="256"/>
      <c r="PB100" s="256"/>
      <c r="PC100" s="256"/>
      <c r="PD100" s="256"/>
      <c r="PE100" s="256"/>
      <c r="PF100" s="256"/>
      <c r="PG100" s="256"/>
      <c r="PH100" s="256"/>
      <c r="PI100" s="256"/>
      <c r="PJ100" s="256"/>
      <c r="PK100" s="256"/>
      <c r="PL100" s="256"/>
      <c r="PM100" s="256"/>
      <c r="PN100" s="256"/>
      <c r="PO100" s="256"/>
      <c r="PP100" s="256"/>
      <c r="PQ100" s="256"/>
      <c r="PR100" s="256"/>
      <c r="PS100" s="256"/>
      <c r="PT100" s="256"/>
      <c r="PU100" s="256"/>
      <c r="PV100" s="256"/>
      <c r="PW100" s="256"/>
      <c r="PX100" s="256"/>
      <c r="PY100" s="256"/>
      <c r="PZ100" s="256"/>
      <c r="QA100" s="256"/>
      <c r="QB100" s="256"/>
      <c r="QC100" s="256"/>
      <c r="QD100" s="256"/>
      <c r="QE100" s="256"/>
      <c r="QF100" s="256"/>
      <c r="QG100" s="256"/>
      <c r="QH100" s="256"/>
      <c r="QI100" s="256"/>
      <c r="QJ100" s="256"/>
      <c r="QK100" s="256"/>
      <c r="QL100" s="256"/>
      <c r="QM100" s="256"/>
      <c r="QN100" s="256"/>
      <c r="QO100" s="256"/>
      <c r="QP100" s="256"/>
      <c r="QQ100" s="256"/>
      <c r="QR100" s="256"/>
      <c r="QS100" s="256"/>
      <c r="QT100" s="256"/>
      <c r="QU100" s="256"/>
      <c r="QV100" s="256"/>
      <c r="QW100" s="256"/>
      <c r="QX100" s="256"/>
      <c r="QY100" s="256"/>
      <c r="QZ100" s="256"/>
      <c r="RA100" s="256"/>
      <c r="RB100" s="256"/>
      <c r="RC100" s="256"/>
      <c r="RD100" s="256"/>
      <c r="RE100" s="256"/>
      <c r="RF100" s="256"/>
      <c r="RG100" s="256"/>
      <c r="RH100" s="256"/>
      <c r="RI100" s="256"/>
      <c r="RJ100" s="256"/>
      <c r="RK100" s="256"/>
      <c r="RL100" s="256"/>
      <c r="RM100" s="256"/>
      <c r="RN100" s="256"/>
      <c r="RO100" s="256"/>
      <c r="RP100" s="256"/>
      <c r="RQ100" s="256"/>
      <c r="RR100" s="256"/>
      <c r="RS100" s="256"/>
      <c r="RT100" s="256"/>
      <c r="RU100" s="256"/>
      <c r="RV100" s="256"/>
      <c r="RW100" s="256"/>
      <c r="RX100" s="256"/>
      <c r="RY100" s="256"/>
      <c r="RZ100" s="256"/>
      <c r="SA100" s="256"/>
      <c r="SB100" s="256"/>
      <c r="SC100" s="256"/>
      <c r="SD100" s="256"/>
      <c r="SE100" s="256"/>
      <c r="SF100" s="256"/>
      <c r="SG100" s="256"/>
      <c r="SH100" s="256"/>
      <c r="SI100" s="256"/>
      <c r="SJ100" s="256"/>
      <c r="SK100" s="256"/>
      <c r="SL100" s="256"/>
      <c r="SM100" s="256"/>
      <c r="SN100" s="256"/>
      <c r="SO100" s="256"/>
      <c r="SP100" s="256"/>
      <c r="SQ100" s="256"/>
      <c r="SR100" s="256"/>
      <c r="SS100" s="256"/>
      <c r="ST100" s="256"/>
      <c r="SU100" s="256"/>
      <c r="SV100" s="256"/>
      <c r="SW100" s="256"/>
      <c r="SX100" s="256"/>
      <c r="SY100" s="256"/>
      <c r="SZ100" s="256"/>
      <c r="TA100" s="256"/>
      <c r="TB100" s="256"/>
      <c r="TC100" s="256"/>
      <c r="TD100" s="256"/>
      <c r="TE100" s="256"/>
      <c r="TF100" s="256"/>
      <c r="TG100" s="256"/>
      <c r="TH100" s="256"/>
      <c r="TI100" s="256"/>
      <c r="TJ100" s="256"/>
      <c r="TK100" s="256"/>
      <c r="TL100" s="256"/>
      <c r="TM100" s="256"/>
      <c r="TN100" s="256"/>
      <c r="TO100" s="256"/>
      <c r="TP100" s="256"/>
      <c r="TQ100" s="256"/>
      <c r="TR100" s="256"/>
      <c r="TS100" s="256"/>
      <c r="TT100" s="256"/>
      <c r="TU100" s="256"/>
      <c r="TV100" s="256"/>
      <c r="TW100" s="256"/>
      <c r="TX100" s="256"/>
      <c r="TY100" s="256"/>
      <c r="TZ100" s="256"/>
      <c r="UA100" s="256"/>
      <c r="UB100" s="256"/>
      <c r="UC100" s="256"/>
      <c r="UD100" s="256"/>
      <c r="UE100" s="256"/>
      <c r="UF100" s="256"/>
      <c r="UG100" s="256"/>
      <c r="UH100" s="256"/>
      <c r="UI100" s="256"/>
      <c r="UJ100" s="256"/>
      <c r="UK100" s="256"/>
      <c r="UL100" s="256"/>
      <c r="UM100" s="256"/>
      <c r="UN100" s="256"/>
      <c r="UO100" s="256"/>
      <c r="UP100" s="256"/>
      <c r="UQ100" s="256"/>
      <c r="UR100" s="256"/>
      <c r="US100" s="256"/>
      <c r="UT100" s="256"/>
      <c r="UU100" s="256"/>
      <c r="UV100" s="256"/>
      <c r="UW100" s="256"/>
      <c r="UX100" s="256"/>
      <c r="UY100" s="256"/>
      <c r="UZ100" s="256"/>
      <c r="VA100" s="256"/>
      <c r="VB100" s="256"/>
      <c r="VC100" s="256"/>
      <c r="VD100" s="256"/>
      <c r="VE100" s="256"/>
      <c r="VF100" s="256"/>
      <c r="VG100" s="256"/>
      <c r="VH100" s="256"/>
      <c r="VI100" s="256"/>
      <c r="VJ100" s="256"/>
      <c r="VK100" s="256"/>
      <c r="VL100" s="256"/>
      <c r="VM100" s="256"/>
      <c r="VN100" s="256"/>
      <c r="VO100" s="256"/>
      <c r="VP100" s="256"/>
      <c r="VQ100" s="256"/>
      <c r="VR100" s="256"/>
      <c r="VS100" s="256"/>
      <c r="VT100" s="256"/>
      <c r="VU100" s="256"/>
      <c r="VV100" s="256"/>
      <c r="VW100" s="256"/>
      <c r="VX100" s="256"/>
      <c r="VY100" s="256"/>
      <c r="VZ100" s="256"/>
      <c r="WA100" s="256"/>
      <c r="WB100" s="256"/>
      <c r="WC100" s="256"/>
      <c r="WD100" s="256"/>
      <c r="WE100" s="256"/>
      <c r="WF100" s="256"/>
      <c r="WG100" s="256"/>
      <c r="WH100" s="256"/>
      <c r="WI100" s="256"/>
      <c r="WJ100" s="256"/>
      <c r="WK100" s="256"/>
      <c r="WL100" s="256"/>
      <c r="WM100" s="256"/>
      <c r="WN100" s="256"/>
      <c r="WO100" s="256"/>
      <c r="WP100" s="256"/>
      <c r="WQ100" s="256"/>
      <c r="WR100" s="256"/>
      <c r="WS100" s="256"/>
      <c r="WT100" s="256"/>
      <c r="WU100" s="256"/>
      <c r="WV100" s="256"/>
      <c r="WW100" s="256"/>
      <c r="WX100" s="256"/>
      <c r="WY100" s="256"/>
      <c r="WZ100" s="256"/>
      <c r="XA100" s="256"/>
      <c r="XB100" s="256"/>
      <c r="XC100" s="256"/>
      <c r="XD100" s="256"/>
      <c r="XE100" s="256"/>
      <c r="XF100" s="256"/>
      <c r="XG100" s="256"/>
      <c r="XH100" s="256"/>
      <c r="XI100" s="256"/>
      <c r="XJ100" s="256"/>
      <c r="XK100" s="256"/>
      <c r="XL100" s="256"/>
      <c r="XM100" s="256"/>
      <c r="XN100" s="256"/>
      <c r="XO100" s="256"/>
      <c r="XP100" s="256"/>
      <c r="XQ100" s="256"/>
      <c r="XR100" s="256"/>
      <c r="XS100" s="256"/>
      <c r="XT100" s="256"/>
      <c r="XU100" s="256"/>
      <c r="XV100" s="256"/>
      <c r="XW100" s="256"/>
      <c r="XX100" s="256"/>
      <c r="XY100" s="256"/>
      <c r="XZ100" s="256"/>
      <c r="YA100" s="256"/>
      <c r="YB100" s="256"/>
      <c r="YC100" s="256"/>
      <c r="YD100" s="256"/>
      <c r="YE100" s="256"/>
      <c r="YF100" s="256"/>
      <c r="YG100" s="256"/>
      <c r="YH100" s="256"/>
      <c r="YI100" s="256"/>
      <c r="YJ100" s="256"/>
      <c r="YK100" s="256"/>
      <c r="YL100" s="256"/>
      <c r="YM100" s="256"/>
      <c r="YN100" s="256"/>
      <c r="YO100" s="256"/>
      <c r="YP100" s="256"/>
      <c r="YQ100" s="256"/>
      <c r="YR100" s="256"/>
      <c r="YS100" s="256"/>
      <c r="YT100" s="256"/>
      <c r="YU100" s="256"/>
      <c r="YV100" s="256"/>
      <c r="YW100" s="256"/>
      <c r="YX100" s="256"/>
      <c r="YY100" s="256"/>
      <c r="YZ100" s="256"/>
      <c r="ZA100" s="256"/>
      <c r="ZB100" s="256"/>
      <c r="ZC100" s="256"/>
      <c r="ZD100" s="256"/>
      <c r="ZE100" s="256"/>
      <c r="ZF100" s="256"/>
      <c r="ZG100" s="256"/>
      <c r="ZH100" s="256"/>
      <c r="ZI100" s="256"/>
      <c r="ZJ100" s="256"/>
      <c r="ZK100" s="256"/>
      <c r="ZL100" s="256"/>
      <c r="ZM100" s="256"/>
      <c r="ZN100" s="256"/>
      <c r="ZO100" s="256"/>
      <c r="ZP100" s="256"/>
      <c r="ZQ100" s="256"/>
      <c r="ZR100" s="256"/>
      <c r="ZS100" s="256"/>
      <c r="ZT100" s="256"/>
      <c r="ZU100" s="256"/>
      <c r="ZV100" s="256"/>
      <c r="ZW100" s="256"/>
      <c r="ZX100" s="256"/>
      <c r="ZY100" s="256"/>
      <c r="ZZ100" s="256"/>
      <c r="AAA100" s="256"/>
      <c r="AAB100" s="256"/>
      <c r="AAC100" s="256"/>
      <c r="AAD100" s="256"/>
      <c r="AAE100" s="256"/>
      <c r="AAF100" s="256"/>
      <c r="AAG100" s="256"/>
      <c r="AAH100" s="256"/>
      <c r="AAI100" s="256"/>
      <c r="AAJ100" s="256"/>
      <c r="AAK100" s="256"/>
      <c r="AAL100" s="256"/>
      <c r="AAM100" s="256"/>
      <c r="AAN100" s="256"/>
      <c r="AAO100" s="256"/>
      <c r="AAP100" s="256"/>
      <c r="AAQ100" s="256"/>
      <c r="AAR100" s="256"/>
      <c r="AAS100" s="256"/>
      <c r="AAT100" s="256"/>
      <c r="AAU100" s="256"/>
      <c r="AAV100" s="256"/>
      <c r="AAW100" s="256"/>
      <c r="AAX100" s="256"/>
      <c r="AAY100" s="256"/>
      <c r="AAZ100" s="256"/>
      <c r="ABA100" s="256"/>
      <c r="ABB100" s="256"/>
      <c r="ABC100" s="256"/>
      <c r="ABD100" s="256"/>
      <c r="ABE100" s="256"/>
      <c r="ABF100" s="256"/>
      <c r="ABG100" s="256"/>
      <c r="ABH100" s="256"/>
      <c r="ABI100" s="256"/>
      <c r="ABJ100" s="256"/>
      <c r="ABK100" s="256"/>
      <c r="ABL100" s="256"/>
      <c r="ABM100" s="256"/>
      <c r="ABN100" s="256"/>
      <c r="ABO100" s="256"/>
      <c r="ABP100" s="256"/>
      <c r="ABQ100" s="256"/>
      <c r="ABR100" s="256"/>
      <c r="ABS100" s="256"/>
      <c r="ABT100" s="256"/>
      <c r="ABU100" s="256"/>
      <c r="ABV100" s="256"/>
      <c r="ABW100" s="256"/>
      <c r="ABX100" s="256"/>
      <c r="ABY100" s="256"/>
      <c r="ABZ100" s="256"/>
      <c r="ACA100" s="256"/>
      <c r="ACB100" s="256"/>
      <c r="ACC100" s="256"/>
      <c r="ACD100" s="256"/>
      <c r="ACE100" s="256"/>
      <c r="ACF100" s="256"/>
      <c r="ACG100" s="256"/>
      <c r="ACH100" s="256"/>
      <c r="ACI100" s="256"/>
      <c r="ACJ100" s="256"/>
      <c r="ACK100" s="256"/>
      <c r="ACL100" s="256"/>
      <c r="ACM100" s="256"/>
      <c r="ACN100" s="256"/>
      <c r="ACO100" s="256"/>
      <c r="ACP100" s="256"/>
      <c r="ACQ100" s="256"/>
      <c r="ACR100" s="256"/>
      <c r="ACS100" s="256"/>
      <c r="ACT100" s="256"/>
      <c r="ACU100" s="256"/>
      <c r="ACV100" s="256"/>
      <c r="ACW100" s="256"/>
      <c r="ACX100" s="256"/>
      <c r="ACY100" s="256"/>
      <c r="ACZ100" s="256"/>
      <c r="ADA100" s="256"/>
      <c r="ADB100" s="256"/>
      <c r="ADC100" s="256"/>
      <c r="ADD100" s="256"/>
      <c r="ADE100" s="256"/>
      <c r="ADF100" s="256"/>
      <c r="ADG100" s="256"/>
      <c r="ADH100" s="256"/>
      <c r="ADI100" s="256"/>
      <c r="ADJ100" s="256"/>
      <c r="ADK100" s="256"/>
      <c r="ADL100" s="256"/>
      <c r="ADM100" s="256"/>
      <c r="ADN100" s="256"/>
      <c r="ADO100" s="256"/>
      <c r="ADP100" s="256"/>
      <c r="ADQ100" s="256"/>
      <c r="ADR100" s="256"/>
      <c r="ADS100" s="256"/>
      <c r="ADT100" s="256"/>
      <c r="ADU100" s="256"/>
      <c r="ADV100" s="256"/>
      <c r="ADW100" s="256"/>
      <c r="ADX100" s="256"/>
      <c r="ADY100" s="256"/>
      <c r="ADZ100" s="256"/>
      <c r="AEA100" s="256"/>
      <c r="AEB100" s="256"/>
      <c r="AEC100" s="256"/>
      <c r="AED100" s="256"/>
      <c r="AEE100" s="256"/>
      <c r="AEF100" s="256"/>
      <c r="AEG100" s="256"/>
      <c r="AEH100" s="256"/>
      <c r="AEI100" s="256"/>
      <c r="AEJ100" s="256"/>
      <c r="AEK100" s="256"/>
      <c r="AEL100" s="256"/>
      <c r="AEM100" s="256"/>
      <c r="AEN100" s="256"/>
      <c r="AEO100" s="256"/>
      <c r="AEP100" s="256"/>
      <c r="AEQ100" s="256"/>
      <c r="AER100" s="256"/>
      <c r="AES100" s="256"/>
      <c r="AET100" s="256"/>
      <c r="AEU100" s="256"/>
      <c r="AEV100" s="256"/>
      <c r="AEW100" s="256"/>
      <c r="AEX100" s="256"/>
      <c r="AEY100" s="256"/>
      <c r="AEZ100" s="256"/>
      <c r="AFA100" s="256"/>
      <c r="AFB100" s="256"/>
      <c r="AFC100" s="256"/>
      <c r="AFD100" s="256"/>
      <c r="AFE100" s="256"/>
      <c r="AFF100" s="256"/>
      <c r="AFG100" s="256"/>
      <c r="AFH100" s="256"/>
      <c r="AFI100" s="256"/>
      <c r="AFJ100" s="256"/>
      <c r="AFK100" s="256"/>
      <c r="AFL100" s="256"/>
      <c r="AFM100" s="256"/>
      <c r="AFN100" s="256"/>
      <c r="AFO100" s="256"/>
      <c r="AFP100" s="256"/>
      <c r="AFQ100" s="256"/>
      <c r="AFR100" s="256"/>
      <c r="AFS100" s="256"/>
      <c r="AFT100" s="256"/>
      <c r="AFU100" s="256"/>
      <c r="AFV100" s="256"/>
      <c r="AFW100" s="256"/>
      <c r="AFX100" s="256"/>
      <c r="AFY100" s="256"/>
      <c r="AFZ100" s="256"/>
      <c r="AGA100" s="256"/>
      <c r="AGB100" s="256"/>
      <c r="AGC100" s="256"/>
      <c r="AGD100" s="256"/>
      <c r="AGE100" s="256"/>
      <c r="AGF100" s="256"/>
      <c r="AGG100" s="256"/>
      <c r="AGH100" s="256"/>
      <c r="AGI100" s="256"/>
      <c r="AGJ100" s="256"/>
      <c r="AGK100" s="256"/>
      <c r="AGL100" s="256"/>
      <c r="AGM100" s="256"/>
      <c r="AGN100" s="256"/>
      <c r="AGO100" s="256"/>
      <c r="AGP100" s="256"/>
      <c r="AGQ100" s="256"/>
      <c r="AGR100" s="256"/>
      <c r="AGS100" s="256"/>
      <c r="AGT100" s="256"/>
      <c r="AGU100" s="256"/>
      <c r="AGV100" s="256"/>
      <c r="AGW100" s="256"/>
      <c r="AGX100" s="256"/>
      <c r="AGY100" s="256"/>
      <c r="AGZ100" s="256"/>
      <c r="AHA100" s="256"/>
      <c r="AHB100" s="256"/>
      <c r="AHC100" s="256"/>
      <c r="AHD100" s="256"/>
      <c r="AHE100" s="256"/>
      <c r="AHF100" s="256"/>
      <c r="AHG100" s="256"/>
      <c r="AHH100" s="256"/>
      <c r="AHI100" s="256"/>
      <c r="AHJ100" s="256"/>
      <c r="AHK100" s="256"/>
      <c r="AHL100" s="256"/>
      <c r="AHM100" s="256"/>
      <c r="AHN100" s="256"/>
      <c r="AHO100" s="256"/>
      <c r="AHP100" s="256"/>
      <c r="AHQ100" s="256"/>
      <c r="AHR100" s="256"/>
      <c r="AHS100" s="256"/>
      <c r="AHT100" s="256"/>
      <c r="AHU100" s="256"/>
      <c r="AHV100" s="256"/>
      <c r="AHW100" s="256"/>
      <c r="AHX100" s="256"/>
      <c r="AHY100" s="256"/>
      <c r="AHZ100" s="256"/>
      <c r="AIA100" s="256"/>
      <c r="AIB100" s="256"/>
      <c r="AIC100" s="256"/>
      <c r="AID100" s="256"/>
      <c r="AIE100" s="256"/>
      <c r="AIF100" s="256"/>
      <c r="AIG100" s="256"/>
      <c r="AIH100" s="256"/>
      <c r="AII100" s="256"/>
      <c r="AIJ100" s="256"/>
      <c r="AIK100" s="256"/>
      <c r="AIL100" s="256"/>
      <c r="AIM100" s="256"/>
      <c r="AIN100" s="256"/>
      <c r="AIO100" s="256"/>
      <c r="AIP100" s="256"/>
      <c r="AIQ100" s="256"/>
      <c r="AIR100" s="256"/>
      <c r="AIS100" s="256"/>
      <c r="AIT100" s="256"/>
      <c r="AIU100" s="256"/>
      <c r="AIV100" s="256"/>
      <c r="AIW100" s="256"/>
      <c r="AIX100" s="256"/>
      <c r="AIY100" s="256"/>
      <c r="AIZ100" s="256"/>
      <c r="AJA100" s="256"/>
      <c r="AJB100" s="256"/>
      <c r="AJC100" s="256"/>
      <c r="AJD100" s="256"/>
      <c r="AJE100" s="256"/>
      <c r="AJF100" s="256"/>
      <c r="AJG100" s="256"/>
      <c r="AJH100" s="256"/>
      <c r="AJI100" s="256"/>
      <c r="AJJ100" s="256"/>
      <c r="AJK100" s="256"/>
      <c r="AJL100" s="256"/>
      <c r="AJM100" s="256"/>
      <c r="AJN100" s="256"/>
      <c r="AJO100" s="256"/>
      <c r="AJP100" s="256"/>
      <c r="AJQ100" s="256"/>
      <c r="AJR100" s="256"/>
      <c r="AJS100" s="256"/>
      <c r="AJT100" s="256"/>
      <c r="AJU100" s="256"/>
      <c r="AJV100" s="256"/>
      <c r="AJW100" s="256"/>
      <c r="AJX100" s="256"/>
      <c r="AJY100" s="256"/>
      <c r="AJZ100" s="256"/>
      <c r="AKA100" s="256"/>
      <c r="AKB100" s="256"/>
      <c r="AKC100" s="256"/>
      <c r="AKD100" s="256"/>
      <c r="AKE100" s="256"/>
      <c r="AKF100" s="256"/>
      <c r="AKG100" s="256"/>
      <c r="AKH100" s="256"/>
      <c r="AKI100" s="256"/>
      <c r="AKJ100" s="256"/>
      <c r="AKK100" s="256"/>
      <c r="AKL100" s="256"/>
      <c r="AKM100" s="256"/>
      <c r="AKN100" s="256"/>
      <c r="AKO100" s="256"/>
      <c r="AKP100" s="256"/>
      <c r="AKQ100" s="256"/>
      <c r="AKR100" s="256"/>
      <c r="AKS100" s="256"/>
      <c r="AKT100" s="256"/>
      <c r="AKU100" s="256"/>
      <c r="AKV100" s="256"/>
      <c r="AKW100" s="256"/>
      <c r="AKX100" s="256"/>
      <c r="AKY100" s="256"/>
      <c r="AKZ100" s="256"/>
      <c r="ALA100" s="256"/>
      <c r="ALB100" s="256"/>
      <c r="ALC100" s="256"/>
      <c r="ALD100" s="256"/>
      <c r="ALE100" s="256"/>
      <c r="ALF100" s="256"/>
      <c r="ALG100" s="256"/>
      <c r="ALH100" s="256"/>
      <c r="ALI100" s="256"/>
      <c r="ALJ100" s="256"/>
      <c r="ALK100" s="256"/>
      <c r="ALL100" s="256"/>
      <c r="ALM100" s="256"/>
      <c r="ALN100" s="256"/>
      <c r="ALO100" s="256"/>
      <c r="ALP100" s="256"/>
      <c r="ALQ100" s="256"/>
      <c r="ALR100" s="256"/>
      <c r="ALS100" s="256"/>
      <c r="ALT100" s="256"/>
      <c r="ALU100" s="256"/>
      <c r="ALV100" s="256"/>
      <c r="ALW100" s="256"/>
      <c r="ALX100" s="256"/>
      <c r="ALY100" s="256"/>
      <c r="ALZ100" s="256"/>
      <c r="AMA100" s="256"/>
      <c r="AMB100" s="256"/>
      <c r="AMC100" s="256"/>
      <c r="AMD100" s="256"/>
      <c r="AME100" s="256"/>
      <c r="AMF100" s="256"/>
      <c r="AMG100" s="256"/>
      <c r="AMH100" s="256"/>
      <c r="AMI100" s="256"/>
      <c r="AMJ100" s="256"/>
      <c r="AMK100" s="256"/>
      <c r="AML100" s="256"/>
      <c r="AMM100" s="256"/>
      <c r="AMN100" s="256"/>
      <c r="AMO100" s="256"/>
      <c r="AMP100" s="256"/>
      <c r="AMQ100" s="256"/>
      <c r="AMR100" s="256"/>
      <c r="AMS100" s="256"/>
      <c r="AMT100" s="256"/>
      <c r="AMU100" s="256"/>
      <c r="AMV100" s="256"/>
      <c r="AMW100" s="256"/>
      <c r="AMX100" s="256"/>
      <c r="AMY100" s="256"/>
      <c r="AMZ100" s="256"/>
      <c r="ANA100" s="256"/>
      <c r="ANB100" s="256"/>
      <c r="ANC100" s="256"/>
      <c r="AND100" s="256"/>
      <c r="ANE100" s="256"/>
      <c r="ANF100" s="256"/>
      <c r="ANG100" s="256"/>
      <c r="ANH100" s="256"/>
      <c r="ANI100" s="256"/>
      <c r="ANJ100" s="256"/>
      <c r="ANK100" s="256"/>
      <c r="ANL100" s="256"/>
      <c r="ANM100" s="256"/>
      <c r="ANN100" s="256"/>
      <c r="ANO100" s="256"/>
      <c r="ANP100" s="256"/>
      <c r="ANQ100" s="256"/>
      <c r="ANR100" s="256"/>
      <c r="ANS100" s="256"/>
      <c r="ANT100" s="256"/>
      <c r="ANU100" s="256"/>
      <c r="ANV100" s="256"/>
      <c r="ANW100" s="256"/>
      <c r="ANX100" s="256"/>
      <c r="ANY100" s="256"/>
      <c r="ANZ100" s="256"/>
      <c r="AOA100" s="256"/>
      <c r="AOB100" s="256"/>
      <c r="AOC100" s="256"/>
      <c r="AOD100" s="256"/>
      <c r="AOE100" s="256"/>
      <c r="AOF100" s="256"/>
      <c r="AOG100" s="256"/>
      <c r="AOH100" s="256"/>
      <c r="AOI100" s="256"/>
      <c r="AOJ100" s="256"/>
      <c r="AOK100" s="256"/>
      <c r="AOL100" s="256"/>
      <c r="AOM100" s="256"/>
      <c r="AON100" s="256"/>
      <c r="AOO100" s="256"/>
      <c r="AOP100" s="256"/>
      <c r="AOQ100" s="256"/>
      <c r="AOR100" s="256"/>
      <c r="AOS100" s="256"/>
      <c r="AOT100" s="256"/>
      <c r="AOU100" s="256"/>
      <c r="AOV100" s="256"/>
      <c r="AOW100" s="256"/>
      <c r="AOX100" s="256"/>
      <c r="AOY100" s="256"/>
      <c r="AOZ100" s="256"/>
      <c r="APA100" s="256"/>
      <c r="APB100" s="256"/>
      <c r="APC100" s="256"/>
      <c r="APD100" s="256"/>
      <c r="APE100" s="256"/>
      <c r="APF100" s="256"/>
      <c r="APG100" s="256"/>
      <c r="APH100" s="256"/>
      <c r="API100" s="256"/>
      <c r="APJ100" s="256"/>
      <c r="APK100" s="256"/>
      <c r="APL100" s="256"/>
      <c r="APM100" s="256"/>
      <c r="APN100" s="256"/>
      <c r="APO100" s="256"/>
      <c r="APP100" s="256"/>
      <c r="APQ100" s="256"/>
      <c r="APR100" s="256"/>
      <c r="APS100" s="256"/>
      <c r="APT100" s="256"/>
      <c r="APU100" s="256"/>
      <c r="APV100" s="256"/>
      <c r="APW100" s="256"/>
      <c r="APX100" s="256"/>
      <c r="APY100" s="256"/>
      <c r="APZ100" s="256"/>
      <c r="AQA100" s="256"/>
      <c r="AQB100" s="256"/>
      <c r="AQC100" s="256"/>
      <c r="AQD100" s="256"/>
      <c r="AQE100" s="256"/>
      <c r="AQF100" s="256"/>
      <c r="AQG100" s="256"/>
      <c r="AQH100" s="256"/>
      <c r="AQI100" s="256"/>
      <c r="AQJ100" s="256"/>
      <c r="AQK100" s="256"/>
      <c r="AQL100" s="256"/>
      <c r="AQM100" s="256"/>
      <c r="AQN100" s="256"/>
      <c r="AQO100" s="256"/>
      <c r="AQP100" s="256"/>
      <c r="AQQ100" s="256"/>
      <c r="AQR100" s="256"/>
      <c r="AQS100" s="256"/>
      <c r="AQT100" s="256"/>
      <c r="AQU100" s="256"/>
      <c r="AQV100" s="256"/>
      <c r="AQW100" s="256"/>
      <c r="AQX100" s="256"/>
      <c r="AQY100" s="256"/>
      <c r="AQZ100" s="256"/>
      <c r="ARA100" s="256"/>
      <c r="ARB100" s="256"/>
      <c r="ARC100" s="256"/>
      <c r="ARD100" s="256"/>
      <c r="ARE100" s="256"/>
      <c r="ARF100" s="256"/>
      <c r="ARG100" s="256"/>
      <c r="ARH100" s="256"/>
      <c r="ARI100" s="256"/>
      <c r="ARJ100" s="256"/>
      <c r="ARK100" s="256"/>
      <c r="ARL100" s="256"/>
      <c r="ARM100" s="256"/>
      <c r="ARN100" s="256"/>
      <c r="ARO100" s="256"/>
      <c r="ARP100" s="256"/>
      <c r="ARQ100" s="256"/>
      <c r="ARR100" s="256"/>
      <c r="ARS100" s="256"/>
      <c r="ART100" s="256"/>
      <c r="ARU100" s="256"/>
      <c r="ARV100" s="256"/>
      <c r="ARW100" s="256"/>
      <c r="ARX100" s="256"/>
      <c r="ARY100" s="253"/>
      <c r="ARZ100" s="254"/>
      <c r="ASA100" s="257"/>
      <c r="ASB100" s="253"/>
      <c r="ASC100" s="254"/>
      <c r="ASD100" s="257"/>
    </row>
    <row r="101" spans="1:1174" x14ac:dyDescent="0.2">
      <c r="A101" s="239" t="s">
        <v>162</v>
      </c>
      <c r="B101" s="15" t="s">
        <v>14</v>
      </c>
      <c r="C101" s="80">
        <v>2</v>
      </c>
      <c r="D101" s="73">
        <v>40</v>
      </c>
      <c r="E101" s="16"/>
      <c r="G101" s="289" t="s">
        <v>189</v>
      </c>
      <c r="H101" s="47"/>
      <c r="I101" s="253"/>
      <c r="J101" s="254"/>
      <c r="K101" s="254"/>
      <c r="L101" s="255"/>
      <c r="M101" s="253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6"/>
      <c r="AP101" s="256"/>
      <c r="AQ101" s="256"/>
      <c r="AR101" s="256"/>
      <c r="AS101" s="256"/>
      <c r="AT101" s="256"/>
      <c r="AU101" s="256"/>
      <c r="AV101" s="256"/>
      <c r="AW101" s="256"/>
      <c r="AX101" s="256"/>
      <c r="AY101" s="256"/>
      <c r="AZ101" s="256"/>
      <c r="BA101" s="256"/>
      <c r="BB101" s="256"/>
      <c r="BC101" s="256"/>
      <c r="BD101" s="256"/>
      <c r="BE101" s="256"/>
      <c r="BF101" s="256"/>
      <c r="BG101" s="256"/>
      <c r="BH101" s="256"/>
      <c r="BI101" s="256"/>
      <c r="BJ101" s="256"/>
      <c r="BK101" s="256"/>
      <c r="BL101" s="256"/>
      <c r="BM101" s="256"/>
      <c r="BN101" s="256"/>
      <c r="BO101" s="256"/>
      <c r="BP101" s="256"/>
      <c r="BQ101" s="256"/>
      <c r="BR101" s="256"/>
      <c r="BS101" s="256"/>
      <c r="BT101" s="256"/>
      <c r="BU101" s="256"/>
      <c r="BV101" s="256"/>
      <c r="BW101" s="256"/>
      <c r="BX101" s="256"/>
      <c r="BY101" s="256"/>
      <c r="BZ101" s="256"/>
      <c r="CA101" s="256"/>
      <c r="CB101" s="256"/>
      <c r="CC101" s="256"/>
      <c r="CD101" s="256"/>
      <c r="CE101" s="256"/>
      <c r="CF101" s="256"/>
      <c r="CG101" s="256"/>
      <c r="CH101" s="256"/>
      <c r="CI101" s="256"/>
      <c r="CJ101" s="256"/>
      <c r="CK101" s="256"/>
      <c r="CL101" s="256"/>
      <c r="CM101" s="256"/>
      <c r="CN101" s="256"/>
      <c r="CO101" s="256"/>
      <c r="CP101" s="256"/>
      <c r="CQ101" s="256"/>
      <c r="CR101" s="256"/>
      <c r="CS101" s="256"/>
      <c r="CT101" s="256"/>
      <c r="CU101" s="256"/>
      <c r="CV101" s="256"/>
      <c r="CW101" s="256"/>
      <c r="CX101" s="256"/>
      <c r="CY101" s="256"/>
      <c r="CZ101" s="256"/>
      <c r="DA101" s="256"/>
      <c r="DB101" s="256"/>
      <c r="DC101" s="256"/>
      <c r="DD101" s="256"/>
      <c r="DE101" s="256"/>
      <c r="DF101" s="256"/>
      <c r="DG101" s="256"/>
      <c r="DH101" s="256"/>
      <c r="DI101" s="256"/>
      <c r="DJ101" s="256"/>
      <c r="DK101" s="256"/>
      <c r="DL101" s="256"/>
      <c r="DM101" s="256"/>
      <c r="DN101" s="256"/>
      <c r="DO101" s="256"/>
      <c r="DP101" s="256"/>
      <c r="DQ101" s="256"/>
      <c r="DR101" s="256"/>
      <c r="DS101" s="256"/>
      <c r="DT101" s="256"/>
      <c r="DU101" s="256"/>
      <c r="DV101" s="256"/>
      <c r="DW101" s="256"/>
      <c r="DX101" s="256"/>
      <c r="DY101" s="256"/>
      <c r="DZ101" s="256"/>
      <c r="EA101" s="256"/>
      <c r="EB101" s="256"/>
      <c r="EC101" s="256"/>
      <c r="ED101" s="256"/>
      <c r="EE101" s="256"/>
      <c r="EF101" s="256"/>
      <c r="EG101" s="256"/>
      <c r="EH101" s="256"/>
      <c r="EI101" s="256"/>
      <c r="EJ101" s="256"/>
      <c r="EK101" s="256"/>
      <c r="EL101" s="256"/>
      <c r="EM101" s="256"/>
      <c r="EN101" s="256"/>
      <c r="EO101" s="256"/>
      <c r="EP101" s="256"/>
      <c r="EQ101" s="256"/>
      <c r="ER101" s="256"/>
      <c r="ES101" s="256"/>
      <c r="ET101" s="256"/>
      <c r="EU101" s="256"/>
      <c r="EV101" s="256"/>
      <c r="EW101" s="256"/>
      <c r="EX101" s="256"/>
      <c r="EY101" s="256"/>
      <c r="EZ101" s="256"/>
      <c r="FA101" s="256"/>
      <c r="FB101" s="256"/>
      <c r="FC101" s="256"/>
      <c r="FD101" s="256"/>
      <c r="FE101" s="256"/>
      <c r="FF101" s="256"/>
      <c r="FG101" s="256"/>
      <c r="FH101" s="256"/>
      <c r="FI101" s="256"/>
      <c r="FJ101" s="256"/>
      <c r="FK101" s="256"/>
      <c r="FL101" s="256"/>
      <c r="FM101" s="256"/>
      <c r="FN101" s="256"/>
      <c r="FO101" s="256"/>
      <c r="FP101" s="256"/>
      <c r="FQ101" s="256"/>
      <c r="FR101" s="256"/>
      <c r="FS101" s="256"/>
      <c r="FT101" s="256"/>
      <c r="FU101" s="256"/>
      <c r="FV101" s="256"/>
      <c r="FW101" s="256"/>
      <c r="FX101" s="256"/>
      <c r="FY101" s="256"/>
      <c r="FZ101" s="256"/>
      <c r="GA101" s="256"/>
      <c r="GB101" s="256"/>
      <c r="GC101" s="256"/>
      <c r="GD101" s="256"/>
      <c r="GE101" s="256"/>
      <c r="GF101" s="256"/>
      <c r="GG101" s="256"/>
      <c r="GH101" s="256"/>
      <c r="GI101" s="256"/>
      <c r="GJ101" s="256"/>
      <c r="GK101" s="256"/>
      <c r="GL101" s="256"/>
      <c r="GM101" s="256"/>
      <c r="GN101" s="256"/>
      <c r="GO101" s="256"/>
      <c r="GP101" s="256"/>
      <c r="GQ101" s="256"/>
      <c r="GR101" s="256"/>
      <c r="GS101" s="256"/>
      <c r="GT101" s="256"/>
      <c r="GU101" s="256"/>
      <c r="GV101" s="256"/>
      <c r="GW101" s="256"/>
      <c r="GX101" s="256"/>
      <c r="GY101" s="256"/>
      <c r="GZ101" s="256"/>
      <c r="HA101" s="256"/>
      <c r="HB101" s="256"/>
      <c r="HC101" s="256"/>
      <c r="HD101" s="256"/>
      <c r="HE101" s="256"/>
      <c r="HF101" s="256"/>
      <c r="HG101" s="256"/>
      <c r="HH101" s="256"/>
      <c r="HI101" s="256"/>
      <c r="HJ101" s="256"/>
      <c r="HK101" s="256"/>
      <c r="HL101" s="256"/>
      <c r="HM101" s="256"/>
      <c r="HN101" s="256"/>
      <c r="HO101" s="256"/>
      <c r="HP101" s="256"/>
      <c r="HQ101" s="256"/>
      <c r="HR101" s="256"/>
      <c r="HS101" s="256"/>
      <c r="HT101" s="256"/>
      <c r="HU101" s="256"/>
      <c r="HV101" s="256"/>
      <c r="HW101" s="256"/>
      <c r="HX101" s="256"/>
      <c r="HY101" s="256"/>
      <c r="HZ101" s="256"/>
      <c r="IA101" s="256"/>
      <c r="IB101" s="256"/>
      <c r="IC101" s="256"/>
      <c r="ID101" s="256"/>
      <c r="IE101" s="256"/>
      <c r="IF101" s="256"/>
      <c r="IG101" s="256"/>
      <c r="IH101" s="256"/>
      <c r="II101" s="256"/>
      <c r="IJ101" s="256"/>
      <c r="IK101" s="256"/>
      <c r="IL101" s="256"/>
      <c r="IM101" s="256"/>
      <c r="IN101" s="256"/>
      <c r="IO101" s="256"/>
      <c r="IP101" s="256"/>
      <c r="IQ101" s="256"/>
      <c r="IR101" s="256"/>
      <c r="IS101" s="256"/>
      <c r="IT101" s="256"/>
      <c r="IU101" s="256"/>
      <c r="IV101" s="256"/>
      <c r="IW101" s="256"/>
      <c r="IX101" s="256"/>
      <c r="IY101" s="256"/>
      <c r="IZ101" s="256"/>
      <c r="JA101" s="256"/>
      <c r="JB101" s="256"/>
      <c r="JC101" s="256"/>
      <c r="JD101" s="256"/>
      <c r="JE101" s="256"/>
      <c r="JF101" s="256"/>
      <c r="JG101" s="256"/>
      <c r="JH101" s="256"/>
      <c r="JI101" s="256"/>
      <c r="JJ101" s="256"/>
      <c r="JK101" s="256"/>
      <c r="JL101" s="256"/>
      <c r="JM101" s="256"/>
      <c r="JN101" s="256"/>
      <c r="JO101" s="256"/>
      <c r="JP101" s="256"/>
      <c r="JQ101" s="256"/>
      <c r="JR101" s="256"/>
      <c r="JS101" s="256"/>
      <c r="JT101" s="256"/>
      <c r="JU101" s="256"/>
      <c r="JV101" s="256"/>
      <c r="JW101" s="256"/>
      <c r="JX101" s="256"/>
      <c r="JY101" s="256"/>
      <c r="JZ101" s="256"/>
      <c r="KA101" s="256"/>
      <c r="KB101" s="256"/>
      <c r="KC101" s="256"/>
      <c r="KD101" s="256"/>
      <c r="KE101" s="256"/>
      <c r="KF101" s="256"/>
      <c r="KG101" s="256"/>
      <c r="KH101" s="256"/>
      <c r="KI101" s="256"/>
      <c r="KJ101" s="256"/>
      <c r="KK101" s="256"/>
      <c r="KL101" s="256"/>
      <c r="KM101" s="256"/>
      <c r="KN101" s="256"/>
      <c r="KO101" s="256"/>
      <c r="KP101" s="256"/>
      <c r="KQ101" s="256"/>
      <c r="KR101" s="256"/>
      <c r="KS101" s="256"/>
      <c r="KT101" s="256"/>
      <c r="KU101" s="256"/>
      <c r="KV101" s="256"/>
      <c r="KW101" s="256"/>
      <c r="KX101" s="256"/>
      <c r="KY101" s="256"/>
      <c r="KZ101" s="256"/>
      <c r="LA101" s="256"/>
      <c r="LB101" s="256"/>
      <c r="LC101" s="256"/>
      <c r="LD101" s="256"/>
      <c r="LE101" s="256"/>
      <c r="LF101" s="256"/>
      <c r="LG101" s="256"/>
      <c r="LH101" s="256"/>
      <c r="LI101" s="256"/>
      <c r="LJ101" s="256"/>
      <c r="LK101" s="256"/>
      <c r="LL101" s="256"/>
      <c r="LM101" s="256"/>
      <c r="LN101" s="256"/>
      <c r="LO101" s="256"/>
      <c r="LP101" s="256"/>
      <c r="LQ101" s="256"/>
      <c r="LR101" s="256"/>
      <c r="LS101" s="256"/>
      <c r="LT101" s="256"/>
      <c r="LU101" s="256"/>
      <c r="LV101" s="256"/>
      <c r="LW101" s="256"/>
      <c r="LX101" s="256"/>
      <c r="LY101" s="256"/>
      <c r="LZ101" s="256"/>
      <c r="MA101" s="256"/>
      <c r="MB101" s="256"/>
      <c r="MC101" s="256"/>
      <c r="MD101" s="256"/>
      <c r="ME101" s="256"/>
      <c r="MF101" s="256"/>
      <c r="MG101" s="256"/>
      <c r="MH101" s="256"/>
      <c r="MI101" s="256"/>
      <c r="MJ101" s="256"/>
      <c r="MK101" s="256"/>
      <c r="ML101" s="256"/>
      <c r="MM101" s="256"/>
      <c r="MN101" s="256"/>
      <c r="MO101" s="256"/>
      <c r="MP101" s="256"/>
      <c r="MQ101" s="256"/>
      <c r="MR101" s="256"/>
      <c r="MS101" s="256"/>
      <c r="MT101" s="256"/>
      <c r="MU101" s="256"/>
      <c r="MV101" s="256"/>
      <c r="MW101" s="256"/>
      <c r="MX101" s="256"/>
      <c r="MY101" s="256"/>
      <c r="MZ101" s="256"/>
      <c r="NA101" s="256"/>
      <c r="NB101" s="256"/>
      <c r="NC101" s="256"/>
      <c r="ND101" s="256"/>
      <c r="NE101" s="256"/>
      <c r="NF101" s="256"/>
      <c r="NG101" s="256"/>
      <c r="NH101" s="256"/>
      <c r="NI101" s="256"/>
      <c r="NJ101" s="256"/>
      <c r="NK101" s="256"/>
      <c r="NL101" s="256"/>
      <c r="NM101" s="256"/>
      <c r="NN101" s="256"/>
      <c r="NO101" s="256"/>
      <c r="NP101" s="256"/>
      <c r="NQ101" s="256"/>
      <c r="NR101" s="256"/>
      <c r="NS101" s="256"/>
      <c r="NT101" s="256"/>
      <c r="NU101" s="256"/>
      <c r="NV101" s="256"/>
      <c r="NW101" s="256"/>
      <c r="NX101" s="256"/>
      <c r="NY101" s="256"/>
      <c r="NZ101" s="256"/>
      <c r="OA101" s="256"/>
      <c r="OB101" s="256"/>
      <c r="OC101" s="256"/>
      <c r="OD101" s="256"/>
      <c r="OE101" s="256"/>
      <c r="OF101" s="256"/>
      <c r="OG101" s="256"/>
      <c r="OH101" s="256"/>
      <c r="OI101" s="256"/>
      <c r="OJ101" s="256"/>
      <c r="OK101" s="256"/>
      <c r="OL101" s="256"/>
      <c r="OM101" s="256"/>
      <c r="ON101" s="256"/>
      <c r="OO101" s="256"/>
      <c r="OP101" s="256"/>
      <c r="OQ101" s="256"/>
      <c r="OR101" s="256"/>
      <c r="OS101" s="256"/>
      <c r="OT101" s="256"/>
      <c r="OU101" s="256"/>
      <c r="OV101" s="256"/>
      <c r="OW101" s="256"/>
      <c r="OX101" s="256"/>
      <c r="OY101" s="256"/>
      <c r="OZ101" s="256"/>
      <c r="PA101" s="256"/>
      <c r="PB101" s="256"/>
      <c r="PC101" s="256"/>
      <c r="PD101" s="256"/>
      <c r="PE101" s="256"/>
      <c r="PF101" s="256"/>
      <c r="PG101" s="256"/>
      <c r="PH101" s="256"/>
      <c r="PI101" s="256"/>
      <c r="PJ101" s="256"/>
      <c r="PK101" s="256"/>
      <c r="PL101" s="256"/>
      <c r="PM101" s="256"/>
      <c r="PN101" s="256"/>
      <c r="PO101" s="256"/>
      <c r="PP101" s="256"/>
      <c r="PQ101" s="256"/>
      <c r="PR101" s="256"/>
      <c r="PS101" s="256"/>
      <c r="PT101" s="256"/>
      <c r="PU101" s="256"/>
      <c r="PV101" s="256"/>
      <c r="PW101" s="256"/>
      <c r="PX101" s="256"/>
      <c r="PY101" s="256"/>
      <c r="PZ101" s="256"/>
      <c r="QA101" s="256"/>
      <c r="QB101" s="256"/>
      <c r="QC101" s="256"/>
      <c r="QD101" s="256"/>
      <c r="QE101" s="256"/>
      <c r="QF101" s="256"/>
      <c r="QG101" s="256"/>
      <c r="QH101" s="256"/>
      <c r="QI101" s="256"/>
      <c r="QJ101" s="256"/>
      <c r="QK101" s="256"/>
      <c r="QL101" s="256"/>
      <c r="QM101" s="256"/>
      <c r="QN101" s="256"/>
      <c r="QO101" s="256"/>
      <c r="QP101" s="256"/>
      <c r="QQ101" s="256"/>
      <c r="QR101" s="256"/>
      <c r="QS101" s="256"/>
      <c r="QT101" s="256"/>
      <c r="QU101" s="256"/>
      <c r="QV101" s="256"/>
      <c r="QW101" s="256"/>
      <c r="QX101" s="256"/>
      <c r="QY101" s="256"/>
      <c r="QZ101" s="256"/>
      <c r="RA101" s="256"/>
      <c r="RB101" s="256"/>
      <c r="RC101" s="256"/>
      <c r="RD101" s="256"/>
      <c r="RE101" s="256"/>
      <c r="RF101" s="256"/>
      <c r="RG101" s="256"/>
      <c r="RH101" s="256"/>
      <c r="RI101" s="256"/>
      <c r="RJ101" s="256"/>
      <c r="RK101" s="256"/>
      <c r="RL101" s="256"/>
      <c r="RM101" s="256"/>
      <c r="RN101" s="256"/>
      <c r="RO101" s="256"/>
      <c r="RP101" s="256"/>
      <c r="RQ101" s="256"/>
      <c r="RR101" s="256"/>
      <c r="RS101" s="256"/>
      <c r="RT101" s="256"/>
      <c r="RU101" s="256"/>
      <c r="RV101" s="256"/>
      <c r="RW101" s="256"/>
      <c r="RX101" s="256"/>
      <c r="RY101" s="256"/>
      <c r="RZ101" s="256"/>
      <c r="SA101" s="256"/>
      <c r="SB101" s="256"/>
      <c r="SC101" s="256"/>
      <c r="SD101" s="256"/>
      <c r="SE101" s="256"/>
      <c r="SF101" s="256"/>
      <c r="SG101" s="256"/>
      <c r="SH101" s="256"/>
      <c r="SI101" s="256"/>
      <c r="SJ101" s="256"/>
      <c r="SK101" s="256"/>
      <c r="SL101" s="256"/>
      <c r="SM101" s="256"/>
      <c r="SN101" s="256"/>
      <c r="SO101" s="256"/>
      <c r="SP101" s="256"/>
      <c r="SQ101" s="256"/>
      <c r="SR101" s="256"/>
      <c r="SS101" s="256"/>
      <c r="ST101" s="256"/>
      <c r="SU101" s="256"/>
      <c r="SV101" s="256"/>
      <c r="SW101" s="256"/>
      <c r="SX101" s="256"/>
      <c r="SY101" s="256"/>
      <c r="SZ101" s="256"/>
      <c r="TA101" s="256"/>
      <c r="TB101" s="256"/>
      <c r="TC101" s="256"/>
      <c r="TD101" s="256"/>
      <c r="TE101" s="256"/>
      <c r="TF101" s="256"/>
      <c r="TG101" s="256"/>
      <c r="TH101" s="256"/>
      <c r="TI101" s="256"/>
      <c r="TJ101" s="256"/>
      <c r="TK101" s="256"/>
      <c r="TL101" s="256"/>
      <c r="TM101" s="256"/>
      <c r="TN101" s="256"/>
      <c r="TO101" s="256"/>
      <c r="TP101" s="256"/>
      <c r="TQ101" s="256"/>
      <c r="TR101" s="256"/>
      <c r="TS101" s="256"/>
      <c r="TT101" s="256"/>
      <c r="TU101" s="256"/>
      <c r="TV101" s="256"/>
      <c r="TW101" s="256"/>
      <c r="TX101" s="256"/>
      <c r="TY101" s="256"/>
      <c r="TZ101" s="256"/>
      <c r="UA101" s="256"/>
      <c r="UB101" s="256"/>
      <c r="UC101" s="256"/>
      <c r="UD101" s="256"/>
      <c r="UE101" s="256"/>
      <c r="UF101" s="256"/>
      <c r="UG101" s="256"/>
      <c r="UH101" s="256"/>
      <c r="UI101" s="256"/>
      <c r="UJ101" s="256"/>
      <c r="UK101" s="256"/>
      <c r="UL101" s="256"/>
      <c r="UM101" s="256"/>
      <c r="UN101" s="256"/>
      <c r="UO101" s="256"/>
      <c r="UP101" s="256"/>
      <c r="UQ101" s="256"/>
      <c r="UR101" s="256"/>
      <c r="US101" s="256"/>
      <c r="UT101" s="256"/>
      <c r="UU101" s="256"/>
      <c r="UV101" s="256"/>
      <c r="UW101" s="256"/>
      <c r="UX101" s="256"/>
      <c r="UY101" s="256"/>
      <c r="UZ101" s="256"/>
      <c r="VA101" s="256"/>
      <c r="VB101" s="256"/>
      <c r="VC101" s="256"/>
      <c r="VD101" s="256"/>
      <c r="VE101" s="256"/>
      <c r="VF101" s="256"/>
      <c r="VG101" s="256"/>
      <c r="VH101" s="256"/>
      <c r="VI101" s="256"/>
      <c r="VJ101" s="256"/>
      <c r="VK101" s="256"/>
      <c r="VL101" s="256"/>
      <c r="VM101" s="256"/>
      <c r="VN101" s="256"/>
      <c r="VO101" s="256"/>
      <c r="VP101" s="256"/>
      <c r="VQ101" s="256"/>
      <c r="VR101" s="256"/>
      <c r="VS101" s="256"/>
      <c r="VT101" s="256"/>
      <c r="VU101" s="256"/>
      <c r="VV101" s="256"/>
      <c r="VW101" s="256"/>
      <c r="VX101" s="256"/>
      <c r="VY101" s="256"/>
      <c r="VZ101" s="256"/>
      <c r="WA101" s="256"/>
      <c r="WB101" s="256"/>
      <c r="WC101" s="256"/>
      <c r="WD101" s="256"/>
      <c r="WE101" s="256"/>
      <c r="WF101" s="256"/>
      <c r="WG101" s="256"/>
      <c r="WH101" s="256"/>
      <c r="WI101" s="256"/>
      <c r="WJ101" s="256"/>
      <c r="WK101" s="256"/>
      <c r="WL101" s="256"/>
      <c r="WM101" s="256"/>
      <c r="WN101" s="256"/>
      <c r="WO101" s="256"/>
      <c r="WP101" s="256"/>
      <c r="WQ101" s="256"/>
      <c r="WR101" s="256"/>
      <c r="WS101" s="256"/>
      <c r="WT101" s="256"/>
      <c r="WU101" s="256"/>
      <c r="WV101" s="256"/>
      <c r="WW101" s="256"/>
      <c r="WX101" s="256"/>
      <c r="WY101" s="256"/>
      <c r="WZ101" s="256"/>
      <c r="XA101" s="256"/>
      <c r="XB101" s="256"/>
      <c r="XC101" s="256"/>
      <c r="XD101" s="256"/>
      <c r="XE101" s="256"/>
      <c r="XF101" s="256"/>
      <c r="XG101" s="256"/>
      <c r="XH101" s="256"/>
      <c r="XI101" s="256"/>
      <c r="XJ101" s="256"/>
      <c r="XK101" s="256"/>
      <c r="XL101" s="256"/>
      <c r="XM101" s="256"/>
      <c r="XN101" s="256"/>
      <c r="XO101" s="256"/>
      <c r="XP101" s="256"/>
      <c r="XQ101" s="256"/>
      <c r="XR101" s="256"/>
      <c r="XS101" s="256"/>
      <c r="XT101" s="256"/>
      <c r="XU101" s="256"/>
      <c r="XV101" s="256"/>
      <c r="XW101" s="256"/>
      <c r="XX101" s="256"/>
      <c r="XY101" s="256"/>
      <c r="XZ101" s="256"/>
      <c r="YA101" s="256"/>
      <c r="YB101" s="256"/>
      <c r="YC101" s="256"/>
      <c r="YD101" s="256"/>
      <c r="YE101" s="256"/>
      <c r="YF101" s="256"/>
      <c r="YG101" s="256"/>
      <c r="YH101" s="256"/>
      <c r="YI101" s="256"/>
      <c r="YJ101" s="256"/>
      <c r="YK101" s="256"/>
      <c r="YL101" s="256"/>
      <c r="YM101" s="256"/>
      <c r="YN101" s="256"/>
      <c r="YO101" s="256"/>
      <c r="YP101" s="256"/>
      <c r="YQ101" s="256"/>
      <c r="YR101" s="256"/>
      <c r="YS101" s="256"/>
      <c r="YT101" s="256"/>
      <c r="YU101" s="256"/>
      <c r="YV101" s="256"/>
      <c r="YW101" s="256"/>
      <c r="YX101" s="256"/>
      <c r="YY101" s="256"/>
      <c r="YZ101" s="256"/>
      <c r="ZA101" s="256"/>
      <c r="ZB101" s="256"/>
      <c r="ZC101" s="256"/>
      <c r="ZD101" s="256"/>
      <c r="ZE101" s="256"/>
      <c r="ZF101" s="256"/>
      <c r="ZG101" s="256"/>
      <c r="ZH101" s="256"/>
      <c r="ZI101" s="256"/>
      <c r="ZJ101" s="256"/>
      <c r="ZK101" s="256"/>
      <c r="ZL101" s="256"/>
      <c r="ZM101" s="256"/>
      <c r="ZN101" s="256"/>
      <c r="ZO101" s="256"/>
      <c r="ZP101" s="256"/>
      <c r="ZQ101" s="256"/>
      <c r="ZR101" s="256"/>
      <c r="ZS101" s="256"/>
      <c r="ZT101" s="256"/>
      <c r="ZU101" s="256"/>
      <c r="ZV101" s="256"/>
      <c r="ZW101" s="256"/>
      <c r="ZX101" s="256"/>
      <c r="ZY101" s="256"/>
      <c r="ZZ101" s="256"/>
      <c r="AAA101" s="256"/>
      <c r="AAB101" s="256"/>
      <c r="AAC101" s="256"/>
      <c r="AAD101" s="256"/>
      <c r="AAE101" s="256"/>
      <c r="AAF101" s="256"/>
      <c r="AAG101" s="256"/>
      <c r="AAH101" s="256"/>
      <c r="AAI101" s="256"/>
      <c r="AAJ101" s="256"/>
      <c r="AAK101" s="256"/>
      <c r="AAL101" s="256"/>
      <c r="AAM101" s="256"/>
      <c r="AAN101" s="256"/>
      <c r="AAO101" s="256"/>
      <c r="AAP101" s="256"/>
      <c r="AAQ101" s="256"/>
      <c r="AAR101" s="256"/>
      <c r="AAS101" s="256"/>
      <c r="AAT101" s="256"/>
      <c r="AAU101" s="256"/>
      <c r="AAV101" s="256"/>
      <c r="AAW101" s="256"/>
      <c r="AAX101" s="256"/>
      <c r="AAY101" s="256"/>
      <c r="AAZ101" s="256"/>
      <c r="ABA101" s="256"/>
      <c r="ABB101" s="256"/>
      <c r="ABC101" s="256"/>
      <c r="ABD101" s="256"/>
      <c r="ABE101" s="256"/>
      <c r="ABF101" s="256"/>
      <c r="ABG101" s="256"/>
      <c r="ABH101" s="256"/>
      <c r="ABI101" s="256"/>
      <c r="ABJ101" s="256"/>
      <c r="ABK101" s="256"/>
      <c r="ABL101" s="256"/>
      <c r="ABM101" s="256"/>
      <c r="ABN101" s="256"/>
      <c r="ABO101" s="256"/>
      <c r="ABP101" s="256"/>
      <c r="ABQ101" s="256"/>
      <c r="ABR101" s="256"/>
      <c r="ABS101" s="256"/>
      <c r="ABT101" s="256"/>
      <c r="ABU101" s="256"/>
      <c r="ABV101" s="256"/>
      <c r="ABW101" s="256"/>
      <c r="ABX101" s="256"/>
      <c r="ABY101" s="256"/>
      <c r="ABZ101" s="256"/>
      <c r="ACA101" s="256"/>
      <c r="ACB101" s="256"/>
      <c r="ACC101" s="256"/>
      <c r="ACD101" s="256"/>
      <c r="ACE101" s="256"/>
      <c r="ACF101" s="256"/>
      <c r="ACG101" s="256"/>
      <c r="ACH101" s="256"/>
      <c r="ACI101" s="256"/>
      <c r="ACJ101" s="256"/>
      <c r="ACK101" s="256"/>
      <c r="ACL101" s="256"/>
      <c r="ACM101" s="256"/>
      <c r="ACN101" s="256"/>
      <c r="ACO101" s="256"/>
      <c r="ACP101" s="256"/>
      <c r="ACQ101" s="256"/>
      <c r="ACR101" s="256"/>
      <c r="ACS101" s="256"/>
      <c r="ACT101" s="256"/>
      <c r="ACU101" s="256"/>
      <c r="ACV101" s="256"/>
      <c r="ACW101" s="256"/>
      <c r="ACX101" s="256"/>
      <c r="ACY101" s="256"/>
      <c r="ACZ101" s="256"/>
      <c r="ADA101" s="256"/>
      <c r="ADB101" s="256"/>
      <c r="ADC101" s="256"/>
      <c r="ADD101" s="256"/>
      <c r="ADE101" s="256"/>
      <c r="ADF101" s="256"/>
      <c r="ADG101" s="256"/>
      <c r="ADH101" s="256"/>
      <c r="ADI101" s="256"/>
      <c r="ADJ101" s="256"/>
      <c r="ADK101" s="256"/>
      <c r="ADL101" s="256"/>
      <c r="ADM101" s="256"/>
      <c r="ADN101" s="256"/>
      <c r="ADO101" s="256"/>
      <c r="ADP101" s="256"/>
      <c r="ADQ101" s="256"/>
      <c r="ADR101" s="256"/>
      <c r="ADS101" s="256"/>
      <c r="ADT101" s="256"/>
      <c r="ADU101" s="256"/>
      <c r="ADV101" s="256"/>
      <c r="ADW101" s="256"/>
      <c r="ADX101" s="256"/>
      <c r="ADY101" s="256"/>
      <c r="ADZ101" s="256"/>
      <c r="AEA101" s="256"/>
      <c r="AEB101" s="256"/>
      <c r="AEC101" s="256"/>
      <c r="AED101" s="256"/>
      <c r="AEE101" s="256"/>
      <c r="AEF101" s="256"/>
      <c r="AEG101" s="256"/>
      <c r="AEH101" s="256"/>
      <c r="AEI101" s="256"/>
      <c r="AEJ101" s="256"/>
      <c r="AEK101" s="256"/>
      <c r="AEL101" s="256"/>
      <c r="AEM101" s="256"/>
      <c r="AEN101" s="256"/>
      <c r="AEO101" s="256"/>
      <c r="AEP101" s="256"/>
      <c r="AEQ101" s="256"/>
      <c r="AER101" s="256"/>
      <c r="AES101" s="256"/>
      <c r="AET101" s="256"/>
      <c r="AEU101" s="256"/>
      <c r="AEV101" s="256"/>
      <c r="AEW101" s="256"/>
      <c r="AEX101" s="256"/>
      <c r="AEY101" s="256"/>
      <c r="AEZ101" s="256"/>
      <c r="AFA101" s="256"/>
      <c r="AFB101" s="256"/>
      <c r="AFC101" s="256"/>
      <c r="AFD101" s="256"/>
      <c r="AFE101" s="256"/>
      <c r="AFF101" s="256"/>
      <c r="AFG101" s="256"/>
      <c r="AFH101" s="256"/>
      <c r="AFI101" s="256"/>
      <c r="AFJ101" s="256"/>
      <c r="AFK101" s="256"/>
      <c r="AFL101" s="256"/>
      <c r="AFM101" s="256"/>
      <c r="AFN101" s="256"/>
      <c r="AFO101" s="256"/>
      <c r="AFP101" s="256"/>
      <c r="AFQ101" s="256"/>
      <c r="AFR101" s="256"/>
      <c r="AFS101" s="256"/>
      <c r="AFT101" s="256"/>
      <c r="AFU101" s="256"/>
      <c r="AFV101" s="256"/>
      <c r="AFW101" s="256"/>
      <c r="AFX101" s="256"/>
      <c r="AFY101" s="256"/>
      <c r="AFZ101" s="256"/>
      <c r="AGA101" s="256"/>
      <c r="AGB101" s="256"/>
      <c r="AGC101" s="256"/>
      <c r="AGD101" s="256"/>
      <c r="AGE101" s="256"/>
      <c r="AGF101" s="256"/>
      <c r="AGG101" s="256"/>
      <c r="AGH101" s="256"/>
      <c r="AGI101" s="256"/>
      <c r="AGJ101" s="256"/>
      <c r="AGK101" s="256"/>
      <c r="AGL101" s="256"/>
      <c r="AGM101" s="256"/>
      <c r="AGN101" s="256"/>
      <c r="AGO101" s="256"/>
      <c r="AGP101" s="256"/>
      <c r="AGQ101" s="256"/>
      <c r="AGR101" s="256"/>
      <c r="AGS101" s="256"/>
      <c r="AGT101" s="256"/>
      <c r="AGU101" s="256"/>
      <c r="AGV101" s="256"/>
      <c r="AGW101" s="256"/>
      <c r="AGX101" s="256"/>
      <c r="AGY101" s="256"/>
      <c r="AGZ101" s="256"/>
      <c r="AHA101" s="256"/>
      <c r="AHB101" s="256"/>
      <c r="AHC101" s="256"/>
      <c r="AHD101" s="256"/>
      <c r="AHE101" s="256"/>
      <c r="AHF101" s="256"/>
      <c r="AHG101" s="256"/>
      <c r="AHH101" s="256"/>
      <c r="AHI101" s="256"/>
      <c r="AHJ101" s="256"/>
      <c r="AHK101" s="256"/>
      <c r="AHL101" s="256"/>
      <c r="AHM101" s="256"/>
      <c r="AHN101" s="256"/>
      <c r="AHO101" s="256"/>
      <c r="AHP101" s="256"/>
      <c r="AHQ101" s="256"/>
      <c r="AHR101" s="256"/>
      <c r="AHS101" s="256"/>
      <c r="AHT101" s="256"/>
      <c r="AHU101" s="256"/>
      <c r="AHV101" s="256"/>
      <c r="AHW101" s="256"/>
      <c r="AHX101" s="256"/>
      <c r="AHY101" s="256"/>
      <c r="AHZ101" s="256"/>
      <c r="AIA101" s="256"/>
      <c r="AIB101" s="256"/>
      <c r="AIC101" s="256"/>
      <c r="AID101" s="256"/>
      <c r="AIE101" s="256"/>
      <c r="AIF101" s="256"/>
      <c r="AIG101" s="256"/>
      <c r="AIH101" s="256"/>
      <c r="AII101" s="256"/>
      <c r="AIJ101" s="256"/>
      <c r="AIK101" s="256"/>
      <c r="AIL101" s="256"/>
      <c r="AIM101" s="256"/>
      <c r="AIN101" s="256"/>
      <c r="AIO101" s="256"/>
      <c r="AIP101" s="256"/>
      <c r="AIQ101" s="256"/>
      <c r="AIR101" s="256"/>
      <c r="AIS101" s="256"/>
      <c r="AIT101" s="256"/>
      <c r="AIU101" s="256"/>
      <c r="AIV101" s="256"/>
      <c r="AIW101" s="256"/>
      <c r="AIX101" s="256"/>
      <c r="AIY101" s="256"/>
      <c r="AIZ101" s="256"/>
      <c r="AJA101" s="256"/>
      <c r="AJB101" s="256"/>
      <c r="AJC101" s="256"/>
      <c r="AJD101" s="256"/>
      <c r="AJE101" s="256"/>
      <c r="AJF101" s="256"/>
      <c r="AJG101" s="256"/>
      <c r="AJH101" s="256"/>
      <c r="AJI101" s="256"/>
      <c r="AJJ101" s="256"/>
      <c r="AJK101" s="256"/>
      <c r="AJL101" s="256"/>
      <c r="AJM101" s="256"/>
      <c r="AJN101" s="256"/>
      <c r="AJO101" s="256"/>
      <c r="AJP101" s="256"/>
      <c r="AJQ101" s="256"/>
      <c r="AJR101" s="256"/>
      <c r="AJS101" s="256"/>
      <c r="AJT101" s="256"/>
      <c r="AJU101" s="256"/>
      <c r="AJV101" s="256"/>
      <c r="AJW101" s="256"/>
      <c r="AJX101" s="256"/>
      <c r="AJY101" s="256"/>
      <c r="AJZ101" s="256"/>
      <c r="AKA101" s="256"/>
      <c r="AKB101" s="256"/>
      <c r="AKC101" s="256"/>
      <c r="AKD101" s="256"/>
      <c r="AKE101" s="256"/>
      <c r="AKF101" s="256"/>
      <c r="AKG101" s="256"/>
      <c r="AKH101" s="256"/>
      <c r="AKI101" s="256"/>
      <c r="AKJ101" s="256"/>
      <c r="AKK101" s="256"/>
      <c r="AKL101" s="256"/>
      <c r="AKM101" s="256"/>
      <c r="AKN101" s="256"/>
      <c r="AKO101" s="256"/>
      <c r="AKP101" s="256"/>
      <c r="AKQ101" s="256"/>
      <c r="AKR101" s="256"/>
      <c r="AKS101" s="256"/>
      <c r="AKT101" s="256"/>
      <c r="AKU101" s="256"/>
      <c r="AKV101" s="256"/>
      <c r="AKW101" s="256"/>
      <c r="AKX101" s="256"/>
      <c r="AKY101" s="256"/>
      <c r="AKZ101" s="256"/>
      <c r="ALA101" s="256"/>
      <c r="ALB101" s="256"/>
      <c r="ALC101" s="256"/>
      <c r="ALD101" s="256"/>
      <c r="ALE101" s="256"/>
      <c r="ALF101" s="256"/>
      <c r="ALG101" s="256"/>
      <c r="ALH101" s="256"/>
      <c r="ALI101" s="256"/>
      <c r="ALJ101" s="256"/>
      <c r="ALK101" s="256"/>
      <c r="ALL101" s="256"/>
      <c r="ALM101" s="256"/>
      <c r="ALN101" s="256"/>
      <c r="ALO101" s="256"/>
      <c r="ALP101" s="256"/>
      <c r="ALQ101" s="256"/>
      <c r="ALR101" s="256"/>
      <c r="ALS101" s="256"/>
      <c r="ALT101" s="256"/>
      <c r="ALU101" s="256"/>
      <c r="ALV101" s="256"/>
      <c r="ALW101" s="256"/>
      <c r="ALX101" s="256"/>
      <c r="ALY101" s="256"/>
      <c r="ALZ101" s="256"/>
      <c r="AMA101" s="256"/>
      <c r="AMB101" s="256"/>
      <c r="AMC101" s="256"/>
      <c r="AMD101" s="256"/>
      <c r="AME101" s="256"/>
      <c r="AMF101" s="256"/>
      <c r="AMG101" s="256"/>
      <c r="AMH101" s="256"/>
      <c r="AMI101" s="256"/>
      <c r="AMJ101" s="256"/>
      <c r="AMK101" s="256"/>
      <c r="AML101" s="256"/>
      <c r="AMM101" s="256"/>
      <c r="AMN101" s="256"/>
      <c r="AMO101" s="256"/>
      <c r="AMP101" s="256"/>
      <c r="AMQ101" s="256"/>
      <c r="AMR101" s="256"/>
      <c r="AMS101" s="256"/>
      <c r="AMT101" s="256"/>
      <c r="AMU101" s="256"/>
      <c r="AMV101" s="256"/>
      <c r="AMW101" s="256"/>
      <c r="AMX101" s="256"/>
      <c r="AMY101" s="256"/>
      <c r="AMZ101" s="256"/>
      <c r="ANA101" s="256"/>
      <c r="ANB101" s="256"/>
      <c r="ANC101" s="256"/>
      <c r="AND101" s="256"/>
      <c r="ANE101" s="256"/>
      <c r="ANF101" s="256"/>
      <c r="ANG101" s="256"/>
      <c r="ANH101" s="256"/>
      <c r="ANI101" s="256"/>
      <c r="ANJ101" s="256"/>
      <c r="ANK101" s="256"/>
      <c r="ANL101" s="256"/>
      <c r="ANM101" s="256"/>
      <c r="ANN101" s="256"/>
      <c r="ANO101" s="256"/>
      <c r="ANP101" s="256"/>
      <c r="ANQ101" s="256"/>
      <c r="ANR101" s="256"/>
      <c r="ANS101" s="256"/>
      <c r="ANT101" s="256"/>
      <c r="ANU101" s="256"/>
      <c r="ANV101" s="256"/>
      <c r="ANW101" s="256"/>
      <c r="ANX101" s="256"/>
      <c r="ANY101" s="256"/>
      <c r="ANZ101" s="256"/>
      <c r="AOA101" s="256"/>
      <c r="AOB101" s="256"/>
      <c r="AOC101" s="256"/>
      <c r="AOD101" s="256"/>
      <c r="AOE101" s="256"/>
      <c r="AOF101" s="256"/>
      <c r="AOG101" s="256"/>
      <c r="AOH101" s="256"/>
      <c r="AOI101" s="256"/>
      <c r="AOJ101" s="256"/>
      <c r="AOK101" s="256"/>
      <c r="AOL101" s="256"/>
      <c r="AOM101" s="256"/>
      <c r="AON101" s="256"/>
      <c r="AOO101" s="256"/>
      <c r="AOP101" s="256"/>
      <c r="AOQ101" s="256"/>
      <c r="AOR101" s="256"/>
      <c r="AOS101" s="256"/>
      <c r="AOT101" s="256"/>
      <c r="AOU101" s="256"/>
      <c r="AOV101" s="256"/>
      <c r="AOW101" s="256"/>
      <c r="AOX101" s="256"/>
      <c r="AOY101" s="256"/>
      <c r="AOZ101" s="256"/>
      <c r="APA101" s="256"/>
      <c r="APB101" s="256"/>
      <c r="APC101" s="256"/>
      <c r="APD101" s="256"/>
      <c r="APE101" s="256"/>
      <c r="APF101" s="256"/>
      <c r="APG101" s="256"/>
      <c r="APH101" s="256"/>
      <c r="API101" s="256"/>
      <c r="APJ101" s="256"/>
      <c r="APK101" s="256"/>
      <c r="APL101" s="256"/>
      <c r="APM101" s="256"/>
      <c r="APN101" s="256"/>
      <c r="APO101" s="256"/>
      <c r="APP101" s="256"/>
      <c r="APQ101" s="256"/>
      <c r="APR101" s="256"/>
      <c r="APS101" s="256"/>
      <c r="APT101" s="256"/>
      <c r="APU101" s="256"/>
      <c r="APV101" s="256"/>
      <c r="APW101" s="256"/>
      <c r="APX101" s="256"/>
      <c r="APY101" s="256"/>
      <c r="APZ101" s="256"/>
      <c r="AQA101" s="256"/>
      <c r="AQB101" s="256"/>
      <c r="AQC101" s="256"/>
      <c r="AQD101" s="256"/>
      <c r="AQE101" s="256"/>
      <c r="AQF101" s="256"/>
      <c r="AQG101" s="256"/>
      <c r="AQH101" s="256"/>
      <c r="AQI101" s="256"/>
      <c r="AQJ101" s="256"/>
      <c r="AQK101" s="256"/>
      <c r="AQL101" s="256"/>
      <c r="AQM101" s="256"/>
      <c r="AQN101" s="256"/>
      <c r="AQO101" s="256"/>
      <c r="AQP101" s="256"/>
      <c r="AQQ101" s="256"/>
      <c r="AQR101" s="256"/>
      <c r="AQS101" s="256"/>
      <c r="AQT101" s="256"/>
      <c r="AQU101" s="256"/>
      <c r="AQV101" s="256"/>
      <c r="AQW101" s="256"/>
      <c r="AQX101" s="256"/>
      <c r="AQY101" s="256"/>
      <c r="AQZ101" s="256"/>
      <c r="ARA101" s="256"/>
      <c r="ARB101" s="256"/>
      <c r="ARC101" s="256"/>
      <c r="ARD101" s="256"/>
      <c r="ARE101" s="256"/>
      <c r="ARF101" s="256"/>
      <c r="ARG101" s="256"/>
      <c r="ARH101" s="256"/>
      <c r="ARI101" s="256"/>
      <c r="ARJ101" s="256"/>
      <c r="ARK101" s="256"/>
      <c r="ARL101" s="256"/>
      <c r="ARM101" s="256"/>
      <c r="ARN101" s="256"/>
      <c r="ARO101" s="256"/>
      <c r="ARP101" s="256"/>
      <c r="ARQ101" s="256"/>
      <c r="ARR101" s="256"/>
      <c r="ARS101" s="256"/>
      <c r="ART101" s="256"/>
      <c r="ARU101" s="256"/>
      <c r="ARV101" s="256"/>
      <c r="ARW101" s="256"/>
      <c r="ARX101" s="256"/>
      <c r="ARY101" s="253"/>
      <c r="ARZ101" s="254"/>
      <c r="ASA101" s="257"/>
      <c r="ASB101" s="253"/>
      <c r="ASC101" s="254"/>
      <c r="ASD101" s="257"/>
    </row>
    <row r="102" spans="1:1174" x14ac:dyDescent="0.2">
      <c r="A102" s="239" t="s">
        <v>163</v>
      </c>
      <c r="B102" s="15" t="s">
        <v>13</v>
      </c>
      <c r="C102" s="74">
        <f>C100</f>
        <v>2100</v>
      </c>
      <c r="D102" s="222">
        <f>+C101*D101/1000</f>
        <v>0.08</v>
      </c>
      <c r="E102" s="16">
        <f>C102*D102</f>
        <v>168</v>
      </c>
      <c r="G102" s="290"/>
      <c r="H102" s="300"/>
      <c r="I102" s="253"/>
      <c r="J102" s="258"/>
      <c r="K102" s="258"/>
      <c r="L102" s="259"/>
      <c r="M102" s="253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6"/>
      <c r="AP102" s="256"/>
      <c r="AQ102" s="256"/>
      <c r="AR102" s="256"/>
      <c r="AS102" s="256"/>
      <c r="AT102" s="256"/>
      <c r="AU102" s="256"/>
      <c r="AV102" s="256"/>
      <c r="AW102" s="256"/>
      <c r="AX102" s="256"/>
      <c r="AY102" s="256"/>
      <c r="AZ102" s="256"/>
      <c r="BA102" s="256"/>
      <c r="BB102" s="256"/>
      <c r="BC102" s="256"/>
      <c r="BD102" s="256"/>
      <c r="BE102" s="256"/>
      <c r="BF102" s="256"/>
      <c r="BG102" s="256"/>
      <c r="BH102" s="256"/>
      <c r="BI102" s="256"/>
      <c r="BJ102" s="256"/>
      <c r="BK102" s="256"/>
      <c r="BL102" s="256"/>
      <c r="BM102" s="256"/>
      <c r="BN102" s="256"/>
      <c r="BO102" s="256"/>
      <c r="BP102" s="256"/>
      <c r="BQ102" s="256"/>
      <c r="BR102" s="256"/>
      <c r="BS102" s="256"/>
      <c r="BT102" s="256"/>
      <c r="BU102" s="256"/>
      <c r="BV102" s="256"/>
      <c r="BW102" s="256"/>
      <c r="BX102" s="256"/>
      <c r="BY102" s="256"/>
      <c r="BZ102" s="256"/>
      <c r="CA102" s="256"/>
      <c r="CB102" s="256"/>
      <c r="CC102" s="256"/>
      <c r="CD102" s="256"/>
      <c r="CE102" s="256"/>
      <c r="CF102" s="256"/>
      <c r="CG102" s="256"/>
      <c r="CH102" s="256"/>
      <c r="CI102" s="256"/>
      <c r="CJ102" s="256"/>
      <c r="CK102" s="256"/>
      <c r="CL102" s="256"/>
      <c r="CM102" s="256"/>
      <c r="CN102" s="256"/>
      <c r="CO102" s="256"/>
      <c r="CP102" s="256"/>
      <c r="CQ102" s="256"/>
      <c r="CR102" s="256"/>
      <c r="CS102" s="256"/>
      <c r="CT102" s="256"/>
      <c r="CU102" s="256"/>
      <c r="CV102" s="256"/>
      <c r="CW102" s="256"/>
      <c r="CX102" s="256"/>
      <c r="CY102" s="256"/>
      <c r="CZ102" s="256"/>
      <c r="DA102" s="256"/>
      <c r="DB102" s="256"/>
      <c r="DC102" s="256"/>
      <c r="DD102" s="256"/>
      <c r="DE102" s="256"/>
      <c r="DF102" s="256"/>
      <c r="DG102" s="256"/>
      <c r="DH102" s="256"/>
      <c r="DI102" s="256"/>
      <c r="DJ102" s="256"/>
      <c r="DK102" s="256"/>
      <c r="DL102" s="256"/>
      <c r="DM102" s="256"/>
      <c r="DN102" s="256"/>
      <c r="DO102" s="256"/>
      <c r="DP102" s="256"/>
      <c r="DQ102" s="256"/>
      <c r="DR102" s="256"/>
      <c r="DS102" s="256"/>
      <c r="DT102" s="256"/>
      <c r="DU102" s="256"/>
      <c r="DV102" s="256"/>
      <c r="DW102" s="256"/>
      <c r="DX102" s="256"/>
      <c r="DY102" s="256"/>
      <c r="DZ102" s="256"/>
      <c r="EA102" s="256"/>
      <c r="EB102" s="256"/>
      <c r="EC102" s="256"/>
      <c r="ED102" s="256"/>
      <c r="EE102" s="256"/>
      <c r="EF102" s="256"/>
      <c r="EG102" s="256"/>
      <c r="EH102" s="256"/>
      <c r="EI102" s="256"/>
      <c r="EJ102" s="256"/>
      <c r="EK102" s="256"/>
      <c r="EL102" s="256"/>
      <c r="EM102" s="256"/>
      <c r="EN102" s="256"/>
      <c r="EO102" s="256"/>
      <c r="EP102" s="256"/>
      <c r="EQ102" s="256"/>
      <c r="ER102" s="256"/>
      <c r="ES102" s="256"/>
      <c r="ET102" s="256"/>
      <c r="EU102" s="256"/>
      <c r="EV102" s="256"/>
      <c r="EW102" s="256"/>
      <c r="EX102" s="256"/>
      <c r="EY102" s="256"/>
      <c r="EZ102" s="256"/>
      <c r="FA102" s="256"/>
      <c r="FB102" s="256"/>
      <c r="FC102" s="256"/>
      <c r="FD102" s="256"/>
      <c r="FE102" s="256"/>
      <c r="FF102" s="256"/>
      <c r="FG102" s="256"/>
      <c r="FH102" s="256"/>
      <c r="FI102" s="256"/>
      <c r="FJ102" s="256"/>
      <c r="FK102" s="256"/>
      <c r="FL102" s="256"/>
      <c r="FM102" s="256"/>
      <c r="FN102" s="256"/>
      <c r="FO102" s="256"/>
      <c r="FP102" s="256"/>
      <c r="FQ102" s="256"/>
      <c r="FR102" s="256"/>
      <c r="FS102" s="256"/>
      <c r="FT102" s="256"/>
      <c r="FU102" s="256"/>
      <c r="FV102" s="256"/>
      <c r="FW102" s="256"/>
      <c r="FX102" s="256"/>
      <c r="FY102" s="256"/>
      <c r="FZ102" s="256"/>
      <c r="GA102" s="256"/>
      <c r="GB102" s="256"/>
      <c r="GC102" s="256"/>
      <c r="GD102" s="256"/>
      <c r="GE102" s="256"/>
      <c r="GF102" s="256"/>
      <c r="GG102" s="256"/>
      <c r="GH102" s="256"/>
      <c r="GI102" s="256"/>
      <c r="GJ102" s="256"/>
      <c r="GK102" s="256"/>
      <c r="GL102" s="256"/>
      <c r="GM102" s="256"/>
      <c r="GN102" s="256"/>
      <c r="GO102" s="256"/>
      <c r="GP102" s="256"/>
      <c r="GQ102" s="256"/>
      <c r="GR102" s="256"/>
      <c r="GS102" s="256"/>
      <c r="GT102" s="256"/>
      <c r="GU102" s="256"/>
      <c r="GV102" s="256"/>
      <c r="GW102" s="256"/>
      <c r="GX102" s="256"/>
      <c r="GY102" s="256"/>
      <c r="GZ102" s="256"/>
      <c r="HA102" s="256"/>
      <c r="HB102" s="256"/>
      <c r="HC102" s="256"/>
      <c r="HD102" s="256"/>
      <c r="HE102" s="256"/>
      <c r="HF102" s="256"/>
      <c r="HG102" s="256"/>
      <c r="HH102" s="256"/>
      <c r="HI102" s="256"/>
      <c r="HJ102" s="256"/>
      <c r="HK102" s="256"/>
      <c r="HL102" s="256"/>
      <c r="HM102" s="256"/>
      <c r="HN102" s="256"/>
      <c r="HO102" s="256"/>
      <c r="HP102" s="256"/>
      <c r="HQ102" s="256"/>
      <c r="HR102" s="256"/>
      <c r="HS102" s="256"/>
      <c r="HT102" s="256"/>
      <c r="HU102" s="256"/>
      <c r="HV102" s="256"/>
      <c r="HW102" s="256"/>
      <c r="HX102" s="256"/>
      <c r="HY102" s="256"/>
      <c r="HZ102" s="256"/>
      <c r="IA102" s="256"/>
      <c r="IB102" s="256"/>
      <c r="IC102" s="256"/>
      <c r="ID102" s="256"/>
      <c r="IE102" s="256"/>
      <c r="IF102" s="256"/>
      <c r="IG102" s="256"/>
      <c r="IH102" s="256"/>
      <c r="II102" s="256"/>
      <c r="IJ102" s="256"/>
      <c r="IK102" s="256"/>
      <c r="IL102" s="256"/>
      <c r="IM102" s="256"/>
      <c r="IN102" s="256"/>
      <c r="IO102" s="256"/>
      <c r="IP102" s="256"/>
      <c r="IQ102" s="256"/>
      <c r="IR102" s="256"/>
      <c r="IS102" s="256"/>
      <c r="IT102" s="256"/>
      <c r="IU102" s="256"/>
      <c r="IV102" s="256"/>
      <c r="IW102" s="256"/>
      <c r="IX102" s="256"/>
      <c r="IY102" s="256"/>
      <c r="IZ102" s="256"/>
      <c r="JA102" s="256"/>
      <c r="JB102" s="256"/>
      <c r="JC102" s="256"/>
      <c r="JD102" s="256"/>
      <c r="JE102" s="256"/>
      <c r="JF102" s="256"/>
      <c r="JG102" s="256"/>
      <c r="JH102" s="256"/>
      <c r="JI102" s="256"/>
      <c r="JJ102" s="256"/>
      <c r="JK102" s="256"/>
      <c r="JL102" s="256"/>
      <c r="JM102" s="256"/>
      <c r="JN102" s="256"/>
      <c r="JO102" s="256"/>
      <c r="JP102" s="256"/>
      <c r="JQ102" s="256"/>
      <c r="JR102" s="256"/>
      <c r="JS102" s="256"/>
      <c r="JT102" s="256"/>
      <c r="JU102" s="256"/>
      <c r="JV102" s="256"/>
      <c r="JW102" s="256"/>
      <c r="JX102" s="256"/>
      <c r="JY102" s="256"/>
      <c r="JZ102" s="256"/>
      <c r="KA102" s="256"/>
      <c r="KB102" s="256"/>
      <c r="KC102" s="256"/>
      <c r="KD102" s="256"/>
      <c r="KE102" s="256"/>
      <c r="KF102" s="256"/>
      <c r="KG102" s="256"/>
      <c r="KH102" s="256"/>
      <c r="KI102" s="256"/>
      <c r="KJ102" s="256"/>
      <c r="KK102" s="256"/>
      <c r="KL102" s="256"/>
      <c r="KM102" s="256"/>
      <c r="KN102" s="256"/>
      <c r="KO102" s="256"/>
      <c r="KP102" s="256"/>
      <c r="KQ102" s="256"/>
      <c r="KR102" s="256"/>
      <c r="KS102" s="256"/>
      <c r="KT102" s="256"/>
      <c r="KU102" s="256"/>
      <c r="KV102" s="256"/>
      <c r="KW102" s="256"/>
      <c r="KX102" s="256"/>
      <c r="KY102" s="256"/>
      <c r="KZ102" s="256"/>
      <c r="LA102" s="256"/>
      <c r="LB102" s="256"/>
      <c r="LC102" s="256"/>
      <c r="LD102" s="256"/>
      <c r="LE102" s="256"/>
      <c r="LF102" s="256"/>
      <c r="LG102" s="256"/>
      <c r="LH102" s="256"/>
      <c r="LI102" s="256"/>
      <c r="LJ102" s="256"/>
      <c r="LK102" s="256"/>
      <c r="LL102" s="256"/>
      <c r="LM102" s="256"/>
      <c r="LN102" s="256"/>
      <c r="LO102" s="256"/>
      <c r="LP102" s="256"/>
      <c r="LQ102" s="256"/>
      <c r="LR102" s="256"/>
      <c r="LS102" s="256"/>
      <c r="LT102" s="256"/>
      <c r="LU102" s="256"/>
      <c r="LV102" s="256"/>
      <c r="LW102" s="256"/>
      <c r="LX102" s="256"/>
      <c r="LY102" s="256"/>
      <c r="LZ102" s="256"/>
      <c r="MA102" s="256"/>
      <c r="MB102" s="256"/>
      <c r="MC102" s="256"/>
      <c r="MD102" s="256"/>
      <c r="ME102" s="256"/>
      <c r="MF102" s="256"/>
      <c r="MG102" s="256"/>
      <c r="MH102" s="256"/>
      <c r="MI102" s="256"/>
      <c r="MJ102" s="256"/>
      <c r="MK102" s="256"/>
      <c r="ML102" s="256"/>
      <c r="MM102" s="256"/>
      <c r="MN102" s="256"/>
      <c r="MO102" s="256"/>
      <c r="MP102" s="256"/>
      <c r="MQ102" s="256"/>
      <c r="MR102" s="256"/>
      <c r="MS102" s="256"/>
      <c r="MT102" s="256"/>
      <c r="MU102" s="256"/>
      <c r="MV102" s="256"/>
      <c r="MW102" s="256"/>
      <c r="MX102" s="256"/>
      <c r="MY102" s="256"/>
      <c r="MZ102" s="256"/>
      <c r="NA102" s="256"/>
      <c r="NB102" s="256"/>
      <c r="NC102" s="256"/>
      <c r="ND102" s="256"/>
      <c r="NE102" s="256"/>
      <c r="NF102" s="256"/>
      <c r="NG102" s="256"/>
      <c r="NH102" s="256"/>
      <c r="NI102" s="256"/>
      <c r="NJ102" s="256"/>
      <c r="NK102" s="256"/>
      <c r="NL102" s="256"/>
      <c r="NM102" s="256"/>
      <c r="NN102" s="256"/>
      <c r="NO102" s="256"/>
      <c r="NP102" s="256"/>
      <c r="NQ102" s="256"/>
      <c r="NR102" s="256"/>
      <c r="NS102" s="256"/>
      <c r="NT102" s="256"/>
      <c r="NU102" s="256"/>
      <c r="NV102" s="256"/>
      <c r="NW102" s="256"/>
      <c r="NX102" s="256"/>
      <c r="NY102" s="256"/>
      <c r="NZ102" s="256"/>
      <c r="OA102" s="256"/>
      <c r="OB102" s="256"/>
      <c r="OC102" s="256"/>
      <c r="OD102" s="256"/>
      <c r="OE102" s="256"/>
      <c r="OF102" s="256"/>
      <c r="OG102" s="256"/>
      <c r="OH102" s="256"/>
      <c r="OI102" s="256"/>
      <c r="OJ102" s="256"/>
      <c r="OK102" s="256"/>
      <c r="OL102" s="256"/>
      <c r="OM102" s="256"/>
      <c r="ON102" s="256"/>
      <c r="OO102" s="256"/>
      <c r="OP102" s="256"/>
      <c r="OQ102" s="256"/>
      <c r="OR102" s="256"/>
      <c r="OS102" s="256"/>
      <c r="OT102" s="256"/>
      <c r="OU102" s="256"/>
      <c r="OV102" s="256"/>
      <c r="OW102" s="256"/>
      <c r="OX102" s="256"/>
      <c r="OY102" s="256"/>
      <c r="OZ102" s="256"/>
      <c r="PA102" s="256"/>
      <c r="PB102" s="256"/>
      <c r="PC102" s="256"/>
      <c r="PD102" s="256"/>
      <c r="PE102" s="256"/>
      <c r="PF102" s="256"/>
      <c r="PG102" s="256"/>
      <c r="PH102" s="256"/>
      <c r="PI102" s="256"/>
      <c r="PJ102" s="256"/>
      <c r="PK102" s="256"/>
      <c r="PL102" s="256"/>
      <c r="PM102" s="256"/>
      <c r="PN102" s="256"/>
      <c r="PO102" s="256"/>
      <c r="PP102" s="256"/>
      <c r="PQ102" s="256"/>
      <c r="PR102" s="256"/>
      <c r="PS102" s="256"/>
      <c r="PT102" s="256"/>
      <c r="PU102" s="256"/>
      <c r="PV102" s="256"/>
      <c r="PW102" s="256"/>
      <c r="PX102" s="256"/>
      <c r="PY102" s="256"/>
      <c r="PZ102" s="256"/>
      <c r="QA102" s="256"/>
      <c r="QB102" s="256"/>
      <c r="QC102" s="256"/>
      <c r="QD102" s="256"/>
      <c r="QE102" s="256"/>
      <c r="QF102" s="256"/>
      <c r="QG102" s="256"/>
      <c r="QH102" s="256"/>
      <c r="QI102" s="256"/>
      <c r="QJ102" s="256"/>
      <c r="QK102" s="256"/>
      <c r="QL102" s="256"/>
      <c r="QM102" s="256"/>
      <c r="QN102" s="256"/>
      <c r="QO102" s="256"/>
      <c r="QP102" s="256"/>
      <c r="QQ102" s="256"/>
      <c r="QR102" s="256"/>
      <c r="QS102" s="256"/>
      <c r="QT102" s="256"/>
      <c r="QU102" s="256"/>
      <c r="QV102" s="256"/>
      <c r="QW102" s="256"/>
      <c r="QX102" s="256"/>
      <c r="QY102" s="256"/>
      <c r="QZ102" s="256"/>
      <c r="RA102" s="256"/>
      <c r="RB102" s="256"/>
      <c r="RC102" s="256"/>
      <c r="RD102" s="256"/>
      <c r="RE102" s="256"/>
      <c r="RF102" s="256"/>
      <c r="RG102" s="256"/>
      <c r="RH102" s="256"/>
      <c r="RI102" s="256"/>
      <c r="RJ102" s="256"/>
      <c r="RK102" s="256"/>
      <c r="RL102" s="256"/>
      <c r="RM102" s="256"/>
      <c r="RN102" s="256"/>
      <c r="RO102" s="256"/>
      <c r="RP102" s="256"/>
      <c r="RQ102" s="256"/>
      <c r="RR102" s="256"/>
      <c r="RS102" s="256"/>
      <c r="RT102" s="256"/>
      <c r="RU102" s="256"/>
      <c r="RV102" s="256"/>
      <c r="RW102" s="256"/>
      <c r="RX102" s="256"/>
      <c r="RY102" s="256"/>
      <c r="RZ102" s="256"/>
      <c r="SA102" s="256"/>
      <c r="SB102" s="256"/>
      <c r="SC102" s="256"/>
      <c r="SD102" s="256"/>
      <c r="SE102" s="256"/>
      <c r="SF102" s="256"/>
      <c r="SG102" s="256"/>
      <c r="SH102" s="256"/>
      <c r="SI102" s="256"/>
      <c r="SJ102" s="256"/>
      <c r="SK102" s="256"/>
      <c r="SL102" s="256"/>
      <c r="SM102" s="256"/>
      <c r="SN102" s="256"/>
      <c r="SO102" s="256"/>
      <c r="SP102" s="256"/>
      <c r="SQ102" s="256"/>
      <c r="SR102" s="256"/>
      <c r="SS102" s="256"/>
      <c r="ST102" s="256"/>
      <c r="SU102" s="256"/>
      <c r="SV102" s="256"/>
      <c r="SW102" s="256"/>
      <c r="SX102" s="256"/>
      <c r="SY102" s="256"/>
      <c r="SZ102" s="256"/>
      <c r="TA102" s="256"/>
      <c r="TB102" s="256"/>
      <c r="TC102" s="256"/>
      <c r="TD102" s="256"/>
      <c r="TE102" s="256"/>
      <c r="TF102" s="256"/>
      <c r="TG102" s="256"/>
      <c r="TH102" s="256"/>
      <c r="TI102" s="256"/>
      <c r="TJ102" s="256"/>
      <c r="TK102" s="256"/>
      <c r="TL102" s="256"/>
      <c r="TM102" s="256"/>
      <c r="TN102" s="256"/>
      <c r="TO102" s="256"/>
      <c r="TP102" s="256"/>
      <c r="TQ102" s="256"/>
      <c r="TR102" s="256"/>
      <c r="TS102" s="256"/>
      <c r="TT102" s="256"/>
      <c r="TU102" s="256"/>
      <c r="TV102" s="256"/>
      <c r="TW102" s="256"/>
      <c r="TX102" s="256"/>
      <c r="TY102" s="256"/>
      <c r="TZ102" s="256"/>
      <c r="UA102" s="256"/>
      <c r="UB102" s="256"/>
      <c r="UC102" s="256"/>
      <c r="UD102" s="256"/>
      <c r="UE102" s="256"/>
      <c r="UF102" s="256"/>
      <c r="UG102" s="256"/>
      <c r="UH102" s="256"/>
      <c r="UI102" s="256"/>
      <c r="UJ102" s="256"/>
      <c r="UK102" s="256"/>
      <c r="UL102" s="256"/>
      <c r="UM102" s="256"/>
      <c r="UN102" s="256"/>
      <c r="UO102" s="256"/>
      <c r="UP102" s="256"/>
      <c r="UQ102" s="256"/>
      <c r="UR102" s="256"/>
      <c r="US102" s="256"/>
      <c r="UT102" s="256"/>
      <c r="UU102" s="256"/>
      <c r="UV102" s="256"/>
      <c r="UW102" s="256"/>
      <c r="UX102" s="256"/>
      <c r="UY102" s="256"/>
      <c r="UZ102" s="256"/>
      <c r="VA102" s="256"/>
      <c r="VB102" s="256"/>
      <c r="VC102" s="256"/>
      <c r="VD102" s="256"/>
      <c r="VE102" s="256"/>
      <c r="VF102" s="256"/>
      <c r="VG102" s="256"/>
      <c r="VH102" s="256"/>
      <c r="VI102" s="256"/>
      <c r="VJ102" s="256"/>
      <c r="VK102" s="256"/>
      <c r="VL102" s="256"/>
      <c r="VM102" s="256"/>
      <c r="VN102" s="256"/>
      <c r="VO102" s="256"/>
      <c r="VP102" s="256"/>
      <c r="VQ102" s="256"/>
      <c r="VR102" s="256"/>
      <c r="VS102" s="256"/>
      <c r="VT102" s="256"/>
      <c r="VU102" s="256"/>
      <c r="VV102" s="256"/>
      <c r="VW102" s="256"/>
      <c r="VX102" s="256"/>
      <c r="VY102" s="256"/>
      <c r="VZ102" s="256"/>
      <c r="WA102" s="256"/>
      <c r="WB102" s="256"/>
      <c r="WC102" s="256"/>
      <c r="WD102" s="256"/>
      <c r="WE102" s="256"/>
      <c r="WF102" s="256"/>
      <c r="WG102" s="256"/>
      <c r="WH102" s="256"/>
      <c r="WI102" s="256"/>
      <c r="WJ102" s="256"/>
      <c r="WK102" s="256"/>
      <c r="WL102" s="256"/>
      <c r="WM102" s="256"/>
      <c r="WN102" s="256"/>
      <c r="WO102" s="256"/>
      <c r="WP102" s="256"/>
      <c r="WQ102" s="256"/>
      <c r="WR102" s="256"/>
      <c r="WS102" s="256"/>
      <c r="WT102" s="256"/>
      <c r="WU102" s="256"/>
      <c r="WV102" s="256"/>
      <c r="WW102" s="256"/>
      <c r="WX102" s="256"/>
      <c r="WY102" s="256"/>
      <c r="WZ102" s="256"/>
      <c r="XA102" s="256"/>
      <c r="XB102" s="256"/>
      <c r="XC102" s="256"/>
      <c r="XD102" s="256"/>
      <c r="XE102" s="256"/>
      <c r="XF102" s="256"/>
      <c r="XG102" s="256"/>
      <c r="XH102" s="256"/>
      <c r="XI102" s="256"/>
      <c r="XJ102" s="256"/>
      <c r="XK102" s="256"/>
      <c r="XL102" s="256"/>
      <c r="XM102" s="256"/>
      <c r="XN102" s="256"/>
      <c r="XO102" s="256"/>
      <c r="XP102" s="256"/>
      <c r="XQ102" s="256"/>
      <c r="XR102" s="256"/>
      <c r="XS102" s="256"/>
      <c r="XT102" s="256"/>
      <c r="XU102" s="256"/>
      <c r="XV102" s="256"/>
      <c r="XW102" s="256"/>
      <c r="XX102" s="256"/>
      <c r="XY102" s="256"/>
      <c r="XZ102" s="256"/>
      <c r="YA102" s="256"/>
      <c r="YB102" s="256"/>
      <c r="YC102" s="256"/>
      <c r="YD102" s="256"/>
      <c r="YE102" s="256"/>
      <c r="YF102" s="256"/>
      <c r="YG102" s="256"/>
      <c r="YH102" s="256"/>
      <c r="YI102" s="256"/>
      <c r="YJ102" s="256"/>
      <c r="YK102" s="256"/>
      <c r="YL102" s="256"/>
      <c r="YM102" s="256"/>
      <c r="YN102" s="256"/>
      <c r="YO102" s="256"/>
      <c r="YP102" s="256"/>
      <c r="YQ102" s="256"/>
      <c r="YR102" s="256"/>
      <c r="YS102" s="256"/>
      <c r="YT102" s="256"/>
      <c r="YU102" s="256"/>
      <c r="YV102" s="256"/>
      <c r="YW102" s="256"/>
      <c r="YX102" s="256"/>
      <c r="YY102" s="256"/>
      <c r="YZ102" s="256"/>
      <c r="ZA102" s="256"/>
      <c r="ZB102" s="256"/>
      <c r="ZC102" s="256"/>
      <c r="ZD102" s="256"/>
      <c r="ZE102" s="256"/>
      <c r="ZF102" s="256"/>
      <c r="ZG102" s="256"/>
      <c r="ZH102" s="256"/>
      <c r="ZI102" s="256"/>
      <c r="ZJ102" s="256"/>
      <c r="ZK102" s="256"/>
      <c r="ZL102" s="256"/>
      <c r="ZM102" s="256"/>
      <c r="ZN102" s="256"/>
      <c r="ZO102" s="256"/>
      <c r="ZP102" s="256"/>
      <c r="ZQ102" s="256"/>
      <c r="ZR102" s="256"/>
      <c r="ZS102" s="256"/>
      <c r="ZT102" s="256"/>
      <c r="ZU102" s="256"/>
      <c r="ZV102" s="256"/>
      <c r="ZW102" s="256"/>
      <c r="ZX102" s="256"/>
      <c r="ZY102" s="256"/>
      <c r="ZZ102" s="256"/>
      <c r="AAA102" s="256"/>
      <c r="AAB102" s="256"/>
      <c r="AAC102" s="256"/>
      <c r="AAD102" s="256"/>
      <c r="AAE102" s="256"/>
      <c r="AAF102" s="256"/>
      <c r="AAG102" s="256"/>
      <c r="AAH102" s="256"/>
      <c r="AAI102" s="256"/>
      <c r="AAJ102" s="256"/>
      <c r="AAK102" s="256"/>
      <c r="AAL102" s="256"/>
      <c r="AAM102" s="256"/>
      <c r="AAN102" s="256"/>
      <c r="AAO102" s="256"/>
      <c r="AAP102" s="256"/>
      <c r="AAQ102" s="256"/>
      <c r="AAR102" s="256"/>
      <c r="AAS102" s="256"/>
      <c r="AAT102" s="256"/>
      <c r="AAU102" s="256"/>
      <c r="AAV102" s="256"/>
      <c r="AAW102" s="256"/>
      <c r="AAX102" s="256"/>
      <c r="AAY102" s="256"/>
      <c r="AAZ102" s="256"/>
      <c r="ABA102" s="256"/>
      <c r="ABB102" s="256"/>
      <c r="ABC102" s="256"/>
      <c r="ABD102" s="256"/>
      <c r="ABE102" s="256"/>
      <c r="ABF102" s="256"/>
      <c r="ABG102" s="256"/>
      <c r="ABH102" s="256"/>
      <c r="ABI102" s="256"/>
      <c r="ABJ102" s="256"/>
      <c r="ABK102" s="256"/>
      <c r="ABL102" s="256"/>
      <c r="ABM102" s="256"/>
      <c r="ABN102" s="256"/>
      <c r="ABO102" s="256"/>
      <c r="ABP102" s="256"/>
      <c r="ABQ102" s="256"/>
      <c r="ABR102" s="256"/>
      <c r="ABS102" s="256"/>
      <c r="ABT102" s="256"/>
      <c r="ABU102" s="256"/>
      <c r="ABV102" s="256"/>
      <c r="ABW102" s="256"/>
      <c r="ABX102" s="256"/>
      <c r="ABY102" s="256"/>
      <c r="ABZ102" s="256"/>
      <c r="ACA102" s="256"/>
      <c r="ACB102" s="256"/>
      <c r="ACC102" s="256"/>
      <c r="ACD102" s="256"/>
      <c r="ACE102" s="256"/>
      <c r="ACF102" s="256"/>
      <c r="ACG102" s="256"/>
      <c r="ACH102" s="256"/>
      <c r="ACI102" s="256"/>
      <c r="ACJ102" s="256"/>
      <c r="ACK102" s="256"/>
      <c r="ACL102" s="256"/>
      <c r="ACM102" s="256"/>
      <c r="ACN102" s="256"/>
      <c r="ACO102" s="256"/>
      <c r="ACP102" s="256"/>
      <c r="ACQ102" s="256"/>
      <c r="ACR102" s="256"/>
      <c r="ACS102" s="256"/>
      <c r="ACT102" s="256"/>
      <c r="ACU102" s="256"/>
      <c r="ACV102" s="256"/>
      <c r="ACW102" s="256"/>
      <c r="ACX102" s="256"/>
      <c r="ACY102" s="256"/>
      <c r="ACZ102" s="256"/>
      <c r="ADA102" s="256"/>
      <c r="ADB102" s="256"/>
      <c r="ADC102" s="256"/>
      <c r="ADD102" s="256"/>
      <c r="ADE102" s="256"/>
      <c r="ADF102" s="256"/>
      <c r="ADG102" s="256"/>
      <c r="ADH102" s="256"/>
      <c r="ADI102" s="256"/>
      <c r="ADJ102" s="256"/>
      <c r="ADK102" s="256"/>
      <c r="ADL102" s="256"/>
      <c r="ADM102" s="256"/>
      <c r="ADN102" s="256"/>
      <c r="ADO102" s="256"/>
      <c r="ADP102" s="256"/>
      <c r="ADQ102" s="256"/>
      <c r="ADR102" s="256"/>
      <c r="ADS102" s="256"/>
      <c r="ADT102" s="256"/>
      <c r="ADU102" s="256"/>
      <c r="ADV102" s="256"/>
      <c r="ADW102" s="256"/>
      <c r="ADX102" s="256"/>
      <c r="ADY102" s="256"/>
      <c r="ADZ102" s="256"/>
      <c r="AEA102" s="256"/>
      <c r="AEB102" s="256"/>
      <c r="AEC102" s="256"/>
      <c r="AED102" s="256"/>
      <c r="AEE102" s="256"/>
      <c r="AEF102" s="256"/>
      <c r="AEG102" s="256"/>
      <c r="AEH102" s="256"/>
      <c r="AEI102" s="256"/>
      <c r="AEJ102" s="256"/>
      <c r="AEK102" s="256"/>
      <c r="AEL102" s="256"/>
      <c r="AEM102" s="256"/>
      <c r="AEN102" s="256"/>
      <c r="AEO102" s="256"/>
      <c r="AEP102" s="256"/>
      <c r="AEQ102" s="256"/>
      <c r="AER102" s="256"/>
      <c r="AES102" s="256"/>
      <c r="AET102" s="256"/>
      <c r="AEU102" s="256"/>
      <c r="AEV102" s="256"/>
      <c r="AEW102" s="256"/>
      <c r="AEX102" s="256"/>
      <c r="AEY102" s="256"/>
      <c r="AEZ102" s="256"/>
      <c r="AFA102" s="256"/>
      <c r="AFB102" s="256"/>
      <c r="AFC102" s="256"/>
      <c r="AFD102" s="256"/>
      <c r="AFE102" s="256"/>
      <c r="AFF102" s="256"/>
      <c r="AFG102" s="256"/>
      <c r="AFH102" s="256"/>
      <c r="AFI102" s="256"/>
      <c r="AFJ102" s="256"/>
      <c r="AFK102" s="256"/>
      <c r="AFL102" s="256"/>
      <c r="AFM102" s="256"/>
      <c r="AFN102" s="256"/>
      <c r="AFO102" s="256"/>
      <c r="AFP102" s="256"/>
      <c r="AFQ102" s="256"/>
      <c r="AFR102" s="256"/>
      <c r="AFS102" s="256"/>
      <c r="AFT102" s="256"/>
      <c r="AFU102" s="256"/>
      <c r="AFV102" s="256"/>
      <c r="AFW102" s="256"/>
      <c r="AFX102" s="256"/>
      <c r="AFY102" s="256"/>
      <c r="AFZ102" s="256"/>
      <c r="AGA102" s="256"/>
      <c r="AGB102" s="256"/>
      <c r="AGC102" s="256"/>
      <c r="AGD102" s="256"/>
      <c r="AGE102" s="256"/>
      <c r="AGF102" s="256"/>
      <c r="AGG102" s="256"/>
      <c r="AGH102" s="256"/>
      <c r="AGI102" s="256"/>
      <c r="AGJ102" s="256"/>
      <c r="AGK102" s="256"/>
      <c r="AGL102" s="256"/>
      <c r="AGM102" s="256"/>
      <c r="AGN102" s="256"/>
      <c r="AGO102" s="256"/>
      <c r="AGP102" s="256"/>
      <c r="AGQ102" s="256"/>
      <c r="AGR102" s="256"/>
      <c r="AGS102" s="256"/>
      <c r="AGT102" s="256"/>
      <c r="AGU102" s="256"/>
      <c r="AGV102" s="256"/>
      <c r="AGW102" s="256"/>
      <c r="AGX102" s="256"/>
      <c r="AGY102" s="256"/>
      <c r="AGZ102" s="256"/>
      <c r="AHA102" s="256"/>
      <c r="AHB102" s="256"/>
      <c r="AHC102" s="256"/>
      <c r="AHD102" s="256"/>
      <c r="AHE102" s="256"/>
      <c r="AHF102" s="256"/>
      <c r="AHG102" s="256"/>
      <c r="AHH102" s="256"/>
      <c r="AHI102" s="256"/>
      <c r="AHJ102" s="256"/>
      <c r="AHK102" s="256"/>
      <c r="AHL102" s="256"/>
      <c r="AHM102" s="256"/>
      <c r="AHN102" s="256"/>
      <c r="AHO102" s="256"/>
      <c r="AHP102" s="256"/>
      <c r="AHQ102" s="256"/>
      <c r="AHR102" s="256"/>
      <c r="AHS102" s="256"/>
      <c r="AHT102" s="256"/>
      <c r="AHU102" s="256"/>
      <c r="AHV102" s="256"/>
      <c r="AHW102" s="256"/>
      <c r="AHX102" s="256"/>
      <c r="AHY102" s="256"/>
      <c r="AHZ102" s="256"/>
      <c r="AIA102" s="256"/>
      <c r="AIB102" s="256"/>
      <c r="AIC102" s="256"/>
      <c r="AID102" s="256"/>
      <c r="AIE102" s="256"/>
      <c r="AIF102" s="256"/>
      <c r="AIG102" s="256"/>
      <c r="AIH102" s="256"/>
      <c r="AII102" s="256"/>
      <c r="AIJ102" s="256"/>
      <c r="AIK102" s="256"/>
      <c r="AIL102" s="256"/>
      <c r="AIM102" s="256"/>
      <c r="AIN102" s="256"/>
      <c r="AIO102" s="256"/>
      <c r="AIP102" s="256"/>
      <c r="AIQ102" s="256"/>
      <c r="AIR102" s="256"/>
      <c r="AIS102" s="256"/>
      <c r="AIT102" s="256"/>
      <c r="AIU102" s="256"/>
      <c r="AIV102" s="256"/>
      <c r="AIW102" s="256"/>
      <c r="AIX102" s="256"/>
      <c r="AIY102" s="256"/>
      <c r="AIZ102" s="256"/>
      <c r="AJA102" s="256"/>
      <c r="AJB102" s="256"/>
      <c r="AJC102" s="256"/>
      <c r="AJD102" s="256"/>
      <c r="AJE102" s="256"/>
      <c r="AJF102" s="256"/>
      <c r="AJG102" s="256"/>
      <c r="AJH102" s="256"/>
      <c r="AJI102" s="256"/>
      <c r="AJJ102" s="256"/>
      <c r="AJK102" s="256"/>
      <c r="AJL102" s="256"/>
      <c r="AJM102" s="256"/>
      <c r="AJN102" s="256"/>
      <c r="AJO102" s="256"/>
      <c r="AJP102" s="256"/>
      <c r="AJQ102" s="256"/>
      <c r="AJR102" s="256"/>
      <c r="AJS102" s="256"/>
      <c r="AJT102" s="256"/>
      <c r="AJU102" s="256"/>
      <c r="AJV102" s="256"/>
      <c r="AJW102" s="256"/>
      <c r="AJX102" s="256"/>
      <c r="AJY102" s="256"/>
      <c r="AJZ102" s="256"/>
      <c r="AKA102" s="256"/>
      <c r="AKB102" s="256"/>
      <c r="AKC102" s="256"/>
      <c r="AKD102" s="256"/>
      <c r="AKE102" s="256"/>
      <c r="AKF102" s="256"/>
      <c r="AKG102" s="256"/>
      <c r="AKH102" s="256"/>
      <c r="AKI102" s="256"/>
      <c r="AKJ102" s="256"/>
      <c r="AKK102" s="256"/>
      <c r="AKL102" s="256"/>
      <c r="AKM102" s="256"/>
      <c r="AKN102" s="256"/>
      <c r="AKO102" s="256"/>
      <c r="AKP102" s="256"/>
      <c r="AKQ102" s="256"/>
      <c r="AKR102" s="256"/>
      <c r="AKS102" s="256"/>
      <c r="AKT102" s="256"/>
      <c r="AKU102" s="256"/>
      <c r="AKV102" s="256"/>
      <c r="AKW102" s="256"/>
      <c r="AKX102" s="256"/>
      <c r="AKY102" s="256"/>
      <c r="AKZ102" s="256"/>
      <c r="ALA102" s="256"/>
      <c r="ALB102" s="256"/>
      <c r="ALC102" s="256"/>
      <c r="ALD102" s="256"/>
      <c r="ALE102" s="256"/>
      <c r="ALF102" s="256"/>
      <c r="ALG102" s="256"/>
      <c r="ALH102" s="256"/>
      <c r="ALI102" s="256"/>
      <c r="ALJ102" s="256"/>
      <c r="ALK102" s="256"/>
      <c r="ALL102" s="256"/>
      <c r="ALM102" s="256"/>
      <c r="ALN102" s="256"/>
      <c r="ALO102" s="256"/>
      <c r="ALP102" s="256"/>
      <c r="ALQ102" s="256"/>
      <c r="ALR102" s="256"/>
      <c r="ALS102" s="256"/>
      <c r="ALT102" s="256"/>
      <c r="ALU102" s="256"/>
      <c r="ALV102" s="256"/>
      <c r="ALW102" s="256"/>
      <c r="ALX102" s="256"/>
      <c r="ALY102" s="256"/>
      <c r="ALZ102" s="256"/>
      <c r="AMA102" s="256"/>
      <c r="AMB102" s="256"/>
      <c r="AMC102" s="256"/>
      <c r="AMD102" s="256"/>
      <c r="AME102" s="256"/>
      <c r="AMF102" s="256"/>
      <c r="AMG102" s="256"/>
      <c r="AMH102" s="256"/>
      <c r="AMI102" s="256"/>
      <c r="AMJ102" s="256"/>
      <c r="AMK102" s="256"/>
      <c r="AML102" s="256"/>
      <c r="AMM102" s="256"/>
      <c r="AMN102" s="256"/>
      <c r="AMO102" s="256"/>
      <c r="AMP102" s="256"/>
      <c r="AMQ102" s="256"/>
      <c r="AMR102" s="256"/>
      <c r="AMS102" s="256"/>
      <c r="AMT102" s="256"/>
      <c r="AMU102" s="256"/>
      <c r="AMV102" s="256"/>
      <c r="AMW102" s="256"/>
      <c r="AMX102" s="256"/>
      <c r="AMY102" s="256"/>
      <c r="AMZ102" s="256"/>
      <c r="ANA102" s="256"/>
      <c r="ANB102" s="256"/>
      <c r="ANC102" s="256"/>
      <c r="AND102" s="256"/>
      <c r="ANE102" s="256"/>
      <c r="ANF102" s="256"/>
      <c r="ANG102" s="256"/>
      <c r="ANH102" s="256"/>
      <c r="ANI102" s="256"/>
      <c r="ANJ102" s="256"/>
      <c r="ANK102" s="256"/>
      <c r="ANL102" s="256"/>
      <c r="ANM102" s="256"/>
      <c r="ANN102" s="256"/>
      <c r="ANO102" s="256"/>
      <c r="ANP102" s="256"/>
      <c r="ANQ102" s="256"/>
      <c r="ANR102" s="256"/>
      <c r="ANS102" s="256"/>
      <c r="ANT102" s="256"/>
      <c r="ANU102" s="256"/>
      <c r="ANV102" s="256"/>
      <c r="ANW102" s="256"/>
      <c r="ANX102" s="256"/>
      <c r="ANY102" s="256"/>
      <c r="ANZ102" s="256"/>
      <c r="AOA102" s="256"/>
      <c r="AOB102" s="256"/>
      <c r="AOC102" s="256"/>
      <c r="AOD102" s="256"/>
      <c r="AOE102" s="256"/>
      <c r="AOF102" s="256"/>
      <c r="AOG102" s="256"/>
      <c r="AOH102" s="256"/>
      <c r="AOI102" s="256"/>
      <c r="AOJ102" s="256"/>
      <c r="AOK102" s="256"/>
      <c r="AOL102" s="256"/>
      <c r="AOM102" s="256"/>
      <c r="AON102" s="256"/>
      <c r="AOO102" s="256"/>
      <c r="AOP102" s="256"/>
      <c r="AOQ102" s="256"/>
      <c r="AOR102" s="256"/>
      <c r="AOS102" s="256"/>
      <c r="AOT102" s="256"/>
      <c r="AOU102" s="256"/>
      <c r="AOV102" s="256"/>
      <c r="AOW102" s="256"/>
      <c r="AOX102" s="256"/>
      <c r="AOY102" s="256"/>
      <c r="AOZ102" s="256"/>
      <c r="APA102" s="256"/>
      <c r="APB102" s="256"/>
      <c r="APC102" s="256"/>
      <c r="APD102" s="256"/>
      <c r="APE102" s="256"/>
      <c r="APF102" s="256"/>
      <c r="APG102" s="256"/>
      <c r="APH102" s="256"/>
      <c r="API102" s="256"/>
      <c r="APJ102" s="256"/>
      <c r="APK102" s="256"/>
      <c r="APL102" s="256"/>
      <c r="APM102" s="256"/>
      <c r="APN102" s="256"/>
      <c r="APO102" s="256"/>
      <c r="APP102" s="256"/>
      <c r="APQ102" s="256"/>
      <c r="APR102" s="256"/>
      <c r="APS102" s="256"/>
      <c r="APT102" s="256"/>
      <c r="APU102" s="256"/>
      <c r="APV102" s="256"/>
      <c r="APW102" s="256"/>
      <c r="APX102" s="256"/>
      <c r="APY102" s="256"/>
      <c r="APZ102" s="256"/>
      <c r="AQA102" s="256"/>
      <c r="AQB102" s="256"/>
      <c r="AQC102" s="256"/>
      <c r="AQD102" s="256"/>
      <c r="AQE102" s="256"/>
      <c r="AQF102" s="256"/>
      <c r="AQG102" s="256"/>
      <c r="AQH102" s="256"/>
      <c r="AQI102" s="256"/>
      <c r="AQJ102" s="256"/>
      <c r="AQK102" s="256"/>
      <c r="AQL102" s="256"/>
      <c r="AQM102" s="256"/>
      <c r="AQN102" s="256"/>
      <c r="AQO102" s="256"/>
      <c r="AQP102" s="256"/>
      <c r="AQQ102" s="256"/>
      <c r="AQR102" s="256"/>
      <c r="AQS102" s="256"/>
      <c r="AQT102" s="256"/>
      <c r="AQU102" s="256"/>
      <c r="AQV102" s="256"/>
      <c r="AQW102" s="256"/>
      <c r="AQX102" s="256"/>
      <c r="AQY102" s="256"/>
      <c r="AQZ102" s="256"/>
      <c r="ARA102" s="256"/>
      <c r="ARB102" s="256"/>
      <c r="ARC102" s="256"/>
      <c r="ARD102" s="256"/>
      <c r="ARE102" s="256"/>
      <c r="ARF102" s="256"/>
      <c r="ARG102" s="256"/>
      <c r="ARH102" s="256"/>
      <c r="ARI102" s="256"/>
      <c r="ARJ102" s="256"/>
      <c r="ARK102" s="256"/>
      <c r="ARL102" s="256"/>
      <c r="ARM102" s="256"/>
      <c r="ARN102" s="256"/>
      <c r="ARO102" s="256"/>
      <c r="ARP102" s="256"/>
      <c r="ARQ102" s="256"/>
      <c r="ARR102" s="256"/>
      <c r="ARS102" s="256"/>
      <c r="ART102" s="256"/>
      <c r="ARU102" s="256"/>
      <c r="ARV102" s="256"/>
      <c r="ARW102" s="256"/>
      <c r="ARX102" s="256"/>
      <c r="ARY102" s="253"/>
      <c r="ARZ102" s="254"/>
      <c r="ASA102" s="260"/>
      <c r="ASB102" s="253"/>
      <c r="ASC102" s="254"/>
      <c r="ASD102" s="257"/>
    </row>
    <row r="103" spans="1:1174" ht="13.5" thickBot="1" x14ac:dyDescent="0.25">
      <c r="A103" s="83" t="s">
        <v>133</v>
      </c>
      <c r="B103" s="84" t="s">
        <v>53</v>
      </c>
      <c r="C103" s="223"/>
      <c r="D103" s="224">
        <f>E103/B96</f>
        <v>1.04</v>
      </c>
      <c r="E103" s="85">
        <f>E102+E100</f>
        <v>2184</v>
      </c>
      <c r="G103" s="290">
        <f>F161</f>
        <v>5.8207632492054717</v>
      </c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70"/>
      <c r="BI103" s="70"/>
      <c r="BJ103" s="70"/>
      <c r="BK103" s="70"/>
      <c r="BL103" s="70"/>
      <c r="BM103" s="70"/>
      <c r="BN103" s="70"/>
      <c r="BO103" s="70"/>
      <c r="BP103" s="70"/>
      <c r="BQ103" s="70"/>
      <c r="BR103" s="70"/>
      <c r="BS103" s="70"/>
      <c r="BT103" s="70"/>
      <c r="BU103" s="70"/>
      <c r="BV103" s="70"/>
      <c r="BW103" s="70"/>
      <c r="BX103" s="70"/>
      <c r="BY103" s="70"/>
      <c r="BZ103" s="70"/>
      <c r="CA103" s="70"/>
      <c r="CB103" s="70"/>
      <c r="CC103" s="70"/>
      <c r="CD103" s="70"/>
      <c r="CE103" s="70"/>
      <c r="CF103" s="70"/>
      <c r="CG103" s="70"/>
      <c r="CH103" s="70"/>
      <c r="CI103" s="70"/>
      <c r="CJ103" s="70"/>
      <c r="CK103" s="70"/>
      <c r="CL103" s="70"/>
      <c r="CM103" s="70"/>
      <c r="CN103" s="70"/>
      <c r="CO103" s="70"/>
      <c r="CP103" s="70"/>
      <c r="CQ103" s="70"/>
      <c r="CR103" s="70"/>
      <c r="CS103" s="70"/>
      <c r="CT103" s="70"/>
      <c r="CU103" s="70"/>
      <c r="CV103" s="70"/>
      <c r="CW103" s="70"/>
      <c r="CX103" s="70"/>
      <c r="CY103" s="70"/>
      <c r="CZ103" s="70"/>
      <c r="DA103" s="70"/>
      <c r="DB103" s="70"/>
      <c r="DC103" s="70"/>
      <c r="DD103" s="70"/>
      <c r="DE103" s="70"/>
      <c r="DF103" s="70"/>
      <c r="DG103" s="70"/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0"/>
      <c r="DV103" s="70"/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0"/>
      <c r="EK103" s="70"/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0"/>
      <c r="EZ103" s="70"/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0"/>
      <c r="FO103" s="70"/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0"/>
      <c r="GD103" s="70"/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0"/>
      <c r="GS103" s="70"/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0"/>
      <c r="HH103" s="70"/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0"/>
      <c r="HW103" s="70"/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0"/>
      <c r="IL103" s="70"/>
      <c r="IM103" s="70"/>
      <c r="IN103" s="70"/>
      <c r="IO103" s="70"/>
      <c r="IP103" s="70"/>
      <c r="IQ103" s="70"/>
      <c r="IR103" s="70"/>
      <c r="IS103" s="70"/>
      <c r="IT103" s="70"/>
      <c r="IU103" s="70"/>
      <c r="IV103" s="70"/>
      <c r="IW103" s="70"/>
      <c r="IX103" s="70"/>
      <c r="IY103" s="70"/>
      <c r="IZ103" s="70"/>
      <c r="JA103" s="70"/>
      <c r="JB103" s="70"/>
      <c r="JC103" s="70"/>
      <c r="JD103" s="70"/>
      <c r="JE103" s="70"/>
      <c r="JF103" s="70"/>
      <c r="JG103" s="70"/>
      <c r="JH103" s="70"/>
      <c r="JI103" s="70"/>
      <c r="JJ103" s="70"/>
      <c r="JK103" s="70"/>
      <c r="JL103" s="70"/>
      <c r="JM103" s="70"/>
      <c r="JN103" s="70"/>
      <c r="JO103" s="70"/>
      <c r="JP103" s="70"/>
      <c r="JQ103" s="70"/>
      <c r="JR103" s="70"/>
      <c r="JS103" s="70"/>
      <c r="JT103" s="70"/>
      <c r="JU103" s="70"/>
      <c r="JV103" s="70"/>
      <c r="JW103" s="70"/>
      <c r="JX103" s="70"/>
      <c r="JY103" s="70"/>
      <c r="JZ103" s="70"/>
      <c r="KA103" s="70"/>
      <c r="KB103" s="70"/>
      <c r="KC103" s="70"/>
      <c r="KD103" s="70"/>
      <c r="KE103" s="70"/>
      <c r="KF103" s="70"/>
      <c r="KG103" s="70"/>
      <c r="KH103" s="70"/>
      <c r="KI103" s="70"/>
      <c r="KJ103" s="70"/>
      <c r="KK103" s="70"/>
      <c r="KL103" s="70"/>
      <c r="KM103" s="70"/>
      <c r="KN103" s="70"/>
      <c r="KO103" s="70"/>
      <c r="KP103" s="70"/>
      <c r="KQ103" s="70"/>
      <c r="KR103" s="70"/>
      <c r="KS103" s="70"/>
      <c r="KT103" s="70"/>
      <c r="KU103" s="70"/>
      <c r="KV103" s="70"/>
      <c r="KW103" s="70"/>
      <c r="KX103" s="70"/>
      <c r="KY103" s="70"/>
      <c r="KZ103" s="70"/>
      <c r="LA103" s="70"/>
      <c r="LB103" s="70"/>
      <c r="LC103" s="70"/>
      <c r="LD103" s="70"/>
      <c r="LE103" s="70"/>
      <c r="LF103" s="70"/>
      <c r="LG103" s="70"/>
      <c r="LH103" s="70"/>
      <c r="LI103" s="70"/>
      <c r="LJ103" s="70"/>
      <c r="LK103" s="70"/>
      <c r="LL103" s="70"/>
      <c r="LM103" s="70"/>
      <c r="LN103" s="70"/>
      <c r="LO103" s="70"/>
      <c r="LP103" s="70"/>
      <c r="LQ103" s="70"/>
      <c r="LR103" s="70"/>
      <c r="LS103" s="70"/>
      <c r="LT103" s="70"/>
      <c r="LU103" s="70"/>
      <c r="LV103" s="70"/>
      <c r="LW103" s="70"/>
      <c r="LX103" s="70"/>
      <c r="LY103" s="70"/>
      <c r="LZ103" s="70"/>
      <c r="MA103" s="70"/>
      <c r="MB103" s="70"/>
      <c r="MC103" s="70"/>
      <c r="MD103" s="70"/>
      <c r="ME103" s="70"/>
      <c r="MF103" s="70"/>
      <c r="MG103" s="70"/>
      <c r="MH103" s="70"/>
      <c r="MI103" s="70"/>
      <c r="MJ103" s="70"/>
      <c r="MK103" s="70"/>
      <c r="ML103" s="70"/>
      <c r="MM103" s="70"/>
      <c r="MN103" s="70"/>
      <c r="MO103" s="70"/>
      <c r="MP103" s="70"/>
      <c r="MQ103" s="70"/>
      <c r="MR103" s="70"/>
      <c r="MS103" s="70"/>
      <c r="MT103" s="70"/>
      <c r="MU103" s="70"/>
      <c r="MV103" s="70"/>
      <c r="MW103" s="70"/>
      <c r="MX103" s="70"/>
      <c r="MY103" s="70"/>
      <c r="MZ103" s="70"/>
      <c r="NA103" s="70"/>
      <c r="NB103" s="70"/>
      <c r="NC103" s="70"/>
      <c r="ND103" s="70"/>
      <c r="NE103" s="70"/>
      <c r="NF103" s="70"/>
      <c r="NG103" s="70"/>
      <c r="NH103" s="70"/>
      <c r="NI103" s="70"/>
      <c r="NJ103" s="70"/>
      <c r="NK103" s="70"/>
      <c r="NL103" s="70"/>
      <c r="NM103" s="70"/>
      <c r="NN103" s="70"/>
      <c r="NO103" s="70"/>
      <c r="NP103" s="70"/>
      <c r="NQ103" s="70"/>
      <c r="NR103" s="70"/>
      <c r="NS103" s="70"/>
      <c r="NT103" s="70"/>
      <c r="NU103" s="70"/>
      <c r="NV103" s="70"/>
      <c r="NW103" s="70"/>
      <c r="NX103" s="70"/>
      <c r="NY103" s="70"/>
      <c r="NZ103" s="70"/>
      <c r="OA103" s="70"/>
      <c r="OB103" s="70"/>
      <c r="OC103" s="70"/>
      <c r="OD103" s="70"/>
      <c r="OE103" s="70"/>
      <c r="OF103" s="70"/>
      <c r="OG103" s="70"/>
      <c r="OH103" s="70"/>
      <c r="OI103" s="70"/>
      <c r="OJ103" s="70"/>
      <c r="OK103" s="70"/>
      <c r="OL103" s="70"/>
      <c r="OM103" s="70"/>
      <c r="ON103" s="70"/>
      <c r="OO103" s="70"/>
      <c r="OP103" s="70"/>
      <c r="OQ103" s="70"/>
      <c r="OR103" s="70"/>
      <c r="OS103" s="70"/>
      <c r="OT103" s="70"/>
      <c r="OU103" s="70"/>
      <c r="OV103" s="70"/>
      <c r="OW103" s="70"/>
      <c r="OX103" s="70"/>
      <c r="OY103" s="70"/>
      <c r="OZ103" s="70"/>
      <c r="PA103" s="70"/>
      <c r="PB103" s="70"/>
      <c r="PC103" s="70"/>
      <c r="PD103" s="70"/>
      <c r="PE103" s="70"/>
      <c r="PF103" s="70"/>
      <c r="PG103" s="70"/>
      <c r="PH103" s="70"/>
      <c r="PI103" s="70"/>
      <c r="PJ103" s="70"/>
      <c r="PK103" s="70"/>
      <c r="PL103" s="70"/>
      <c r="PM103" s="70"/>
      <c r="PN103" s="70"/>
      <c r="PO103" s="70"/>
      <c r="PP103" s="70"/>
      <c r="PQ103" s="70"/>
      <c r="PR103" s="70"/>
      <c r="PS103" s="70"/>
      <c r="PT103" s="70"/>
      <c r="PU103" s="70"/>
      <c r="PV103" s="70"/>
      <c r="PW103" s="70"/>
      <c r="PX103" s="70"/>
      <c r="PY103" s="70"/>
      <c r="PZ103" s="70"/>
      <c r="QA103" s="70"/>
      <c r="QB103" s="70"/>
      <c r="QC103" s="70"/>
      <c r="QD103" s="70"/>
      <c r="QE103" s="70"/>
      <c r="QF103" s="70"/>
      <c r="QG103" s="70"/>
      <c r="QH103" s="70"/>
      <c r="QI103" s="70"/>
      <c r="QJ103" s="70"/>
      <c r="QK103" s="70"/>
      <c r="QL103" s="70"/>
      <c r="QM103" s="70"/>
      <c r="QN103" s="70"/>
      <c r="QO103" s="70"/>
      <c r="QP103" s="70"/>
      <c r="QQ103" s="70"/>
      <c r="QR103" s="70"/>
      <c r="QS103" s="70"/>
      <c r="QT103" s="70"/>
      <c r="QU103" s="70"/>
      <c r="QV103" s="70"/>
      <c r="QW103" s="70"/>
      <c r="QX103" s="70"/>
      <c r="QY103" s="70"/>
      <c r="QZ103" s="70"/>
      <c r="RA103" s="70"/>
      <c r="RB103" s="70"/>
      <c r="RC103" s="70"/>
      <c r="RD103" s="70"/>
      <c r="RE103" s="70"/>
      <c r="RF103" s="70"/>
      <c r="RG103" s="70"/>
      <c r="RH103" s="70"/>
      <c r="RI103" s="70"/>
      <c r="RJ103" s="70"/>
      <c r="RK103" s="70"/>
      <c r="RL103" s="70"/>
      <c r="RM103" s="70"/>
      <c r="RN103" s="70"/>
      <c r="RO103" s="70"/>
      <c r="RP103" s="70"/>
      <c r="RQ103" s="70"/>
      <c r="RR103" s="70"/>
      <c r="RS103" s="70"/>
      <c r="RT103" s="70"/>
      <c r="RU103" s="70"/>
      <c r="RV103" s="70"/>
      <c r="RW103" s="70"/>
      <c r="RX103" s="70"/>
      <c r="RY103" s="70"/>
      <c r="RZ103" s="70"/>
      <c r="SA103" s="70"/>
      <c r="SB103" s="70"/>
      <c r="SC103" s="70"/>
      <c r="SD103" s="70"/>
      <c r="SE103" s="70"/>
      <c r="SF103" s="70"/>
      <c r="SG103" s="70"/>
      <c r="SH103" s="70"/>
      <c r="SI103" s="70"/>
      <c r="SJ103" s="70"/>
      <c r="SK103" s="70"/>
      <c r="SL103" s="70"/>
      <c r="SM103" s="70"/>
      <c r="SN103" s="70"/>
      <c r="SO103" s="70"/>
      <c r="SP103" s="70"/>
      <c r="SQ103" s="70"/>
      <c r="SR103" s="70"/>
      <c r="SS103" s="70"/>
      <c r="ST103" s="70"/>
      <c r="SU103" s="70"/>
      <c r="SV103" s="70"/>
      <c r="SW103" s="70"/>
      <c r="SX103" s="70"/>
      <c r="SY103" s="70"/>
      <c r="SZ103" s="70"/>
      <c r="TA103" s="70"/>
      <c r="TB103" s="70"/>
      <c r="TC103" s="70"/>
      <c r="TD103" s="70"/>
      <c r="TE103" s="70"/>
      <c r="TF103" s="70"/>
      <c r="TG103" s="70"/>
      <c r="TH103" s="70"/>
      <c r="TI103" s="70"/>
      <c r="TJ103" s="70"/>
      <c r="TK103" s="70"/>
      <c r="TL103" s="70"/>
      <c r="TM103" s="70"/>
      <c r="TN103" s="70"/>
      <c r="TO103" s="70"/>
      <c r="TP103" s="70"/>
      <c r="TQ103" s="70"/>
      <c r="TR103" s="70"/>
      <c r="TS103" s="70"/>
      <c r="TT103" s="70"/>
      <c r="TU103" s="70"/>
      <c r="TV103" s="70"/>
      <c r="TW103" s="70"/>
      <c r="TX103" s="70"/>
      <c r="TY103" s="70"/>
      <c r="TZ103" s="70"/>
      <c r="UA103" s="70"/>
      <c r="UB103" s="70"/>
      <c r="UC103" s="70"/>
      <c r="UD103" s="70"/>
      <c r="UE103" s="70"/>
      <c r="UF103" s="70"/>
      <c r="UG103" s="70"/>
      <c r="UH103" s="70"/>
      <c r="UI103" s="70"/>
      <c r="UJ103" s="70"/>
      <c r="UK103" s="70"/>
      <c r="UL103" s="70"/>
      <c r="UM103" s="70"/>
      <c r="UN103" s="70"/>
      <c r="UO103" s="70"/>
      <c r="UP103" s="70"/>
      <c r="UQ103" s="70"/>
      <c r="UR103" s="70"/>
      <c r="US103" s="70"/>
      <c r="UT103" s="70"/>
      <c r="UU103" s="70"/>
      <c r="UV103" s="70"/>
      <c r="UW103" s="70"/>
      <c r="UX103" s="70"/>
      <c r="UY103" s="70"/>
      <c r="UZ103" s="70"/>
      <c r="VA103" s="70"/>
      <c r="VB103" s="70"/>
      <c r="VC103" s="70"/>
      <c r="VD103" s="70"/>
      <c r="VE103" s="70"/>
      <c r="VF103" s="70"/>
      <c r="VG103" s="70"/>
      <c r="VH103" s="70"/>
      <c r="VI103" s="70"/>
      <c r="VJ103" s="70"/>
      <c r="VK103" s="70"/>
      <c r="VL103" s="70"/>
      <c r="VM103" s="70"/>
      <c r="VN103" s="70"/>
      <c r="VO103" s="70"/>
      <c r="VP103" s="70"/>
      <c r="VQ103" s="70"/>
      <c r="VR103" s="70"/>
      <c r="VS103" s="70"/>
      <c r="VT103" s="70"/>
      <c r="VU103" s="70"/>
      <c r="VV103" s="70"/>
      <c r="VW103" s="70"/>
      <c r="VX103" s="70"/>
      <c r="VY103" s="70"/>
      <c r="VZ103" s="70"/>
      <c r="WA103" s="70"/>
      <c r="WB103" s="70"/>
      <c r="WC103" s="70"/>
      <c r="WD103" s="70"/>
      <c r="WE103" s="70"/>
      <c r="WF103" s="70"/>
      <c r="WG103" s="70"/>
      <c r="WH103" s="70"/>
      <c r="WI103" s="70"/>
      <c r="WJ103" s="70"/>
      <c r="WK103" s="70"/>
      <c r="WL103" s="70"/>
      <c r="WM103" s="70"/>
      <c r="WN103" s="70"/>
      <c r="WO103" s="70"/>
      <c r="WP103" s="70"/>
      <c r="WQ103" s="70"/>
      <c r="WR103" s="70"/>
      <c r="WS103" s="70"/>
      <c r="WT103" s="70"/>
      <c r="WU103" s="70"/>
      <c r="WV103" s="70"/>
      <c r="WW103" s="70"/>
      <c r="WX103" s="70"/>
      <c r="WY103" s="70"/>
      <c r="WZ103" s="70"/>
      <c r="XA103" s="70"/>
      <c r="XB103" s="70"/>
      <c r="XC103" s="70"/>
      <c r="XD103" s="70"/>
      <c r="XE103" s="70"/>
      <c r="XF103" s="70"/>
      <c r="XG103" s="70"/>
      <c r="XH103" s="70"/>
      <c r="XI103" s="70"/>
      <c r="XJ103" s="70"/>
      <c r="XK103" s="70"/>
      <c r="XL103" s="70"/>
      <c r="XM103" s="70"/>
      <c r="XN103" s="70"/>
      <c r="XO103" s="70"/>
      <c r="XP103" s="70"/>
      <c r="XQ103" s="70"/>
      <c r="XR103" s="70"/>
      <c r="XS103" s="70"/>
      <c r="XT103" s="70"/>
      <c r="XU103" s="70"/>
      <c r="XV103" s="70"/>
      <c r="XW103" s="70"/>
      <c r="XX103" s="70"/>
      <c r="XY103" s="70"/>
      <c r="XZ103" s="70"/>
      <c r="YA103" s="70"/>
      <c r="YB103" s="70"/>
      <c r="YC103" s="70"/>
      <c r="YD103" s="70"/>
      <c r="YE103" s="70"/>
      <c r="YF103" s="70"/>
      <c r="YG103" s="70"/>
      <c r="YH103" s="70"/>
      <c r="YI103" s="70"/>
      <c r="YJ103" s="70"/>
      <c r="YK103" s="70"/>
      <c r="YL103" s="70"/>
      <c r="YM103" s="70"/>
      <c r="YN103" s="70"/>
      <c r="YO103" s="70"/>
      <c r="YP103" s="70"/>
      <c r="YQ103" s="70"/>
      <c r="YR103" s="70"/>
      <c r="YS103" s="70"/>
      <c r="YT103" s="70"/>
      <c r="YU103" s="70"/>
      <c r="YV103" s="70"/>
      <c r="YW103" s="70"/>
      <c r="YX103" s="70"/>
      <c r="YY103" s="70"/>
      <c r="YZ103" s="70"/>
      <c r="ZA103" s="70"/>
      <c r="ZB103" s="70"/>
      <c r="ZC103" s="70"/>
      <c r="ZD103" s="70"/>
      <c r="ZE103" s="70"/>
      <c r="ZF103" s="70"/>
      <c r="ZG103" s="70"/>
      <c r="ZH103" s="70"/>
      <c r="ZI103" s="70"/>
      <c r="ZJ103" s="70"/>
      <c r="ZK103" s="70"/>
      <c r="ZL103" s="70"/>
      <c r="ZM103" s="70"/>
      <c r="ZN103" s="70"/>
      <c r="ZO103" s="70"/>
      <c r="ZP103" s="70"/>
      <c r="ZQ103" s="70"/>
      <c r="ZR103" s="70"/>
      <c r="ZS103" s="70"/>
      <c r="ZT103" s="70"/>
      <c r="ZU103" s="70"/>
      <c r="ZV103" s="70"/>
      <c r="ZW103" s="70"/>
      <c r="ZX103" s="70"/>
      <c r="ZY103" s="70"/>
      <c r="ZZ103" s="70"/>
      <c r="AAA103" s="70"/>
      <c r="AAB103" s="70"/>
      <c r="AAC103" s="70"/>
      <c r="AAD103" s="70"/>
      <c r="AAE103" s="70"/>
      <c r="AAF103" s="70"/>
      <c r="AAG103" s="70"/>
      <c r="AAH103" s="70"/>
      <c r="AAI103" s="70"/>
      <c r="AAJ103" s="70"/>
      <c r="AAK103" s="70"/>
      <c r="AAL103" s="70"/>
      <c r="AAM103" s="70"/>
      <c r="AAN103" s="70"/>
      <c r="AAO103" s="70"/>
      <c r="AAP103" s="70"/>
      <c r="AAQ103" s="70"/>
      <c r="AAR103" s="70"/>
      <c r="AAS103" s="70"/>
      <c r="AAT103" s="70"/>
      <c r="AAU103" s="70"/>
      <c r="AAV103" s="70"/>
      <c r="AAW103" s="70"/>
      <c r="AAX103" s="70"/>
      <c r="AAY103" s="70"/>
      <c r="AAZ103" s="70"/>
      <c r="ABA103" s="70"/>
      <c r="ABB103" s="70"/>
      <c r="ABC103" s="70"/>
      <c r="ABD103" s="70"/>
      <c r="ABE103" s="70"/>
      <c r="ABF103" s="70"/>
      <c r="ABG103" s="70"/>
      <c r="ABH103" s="70"/>
      <c r="ABI103" s="70"/>
      <c r="ABJ103" s="70"/>
      <c r="ABK103" s="70"/>
      <c r="ABL103" s="70"/>
      <c r="ABM103" s="70"/>
      <c r="ABN103" s="70"/>
      <c r="ABO103" s="70"/>
      <c r="ABP103" s="70"/>
      <c r="ABQ103" s="70"/>
      <c r="ABR103" s="70"/>
      <c r="ABS103" s="70"/>
      <c r="ABT103" s="70"/>
      <c r="ABU103" s="70"/>
      <c r="ABV103" s="70"/>
      <c r="ABW103" s="70"/>
      <c r="ABX103" s="70"/>
      <c r="ABY103" s="70"/>
      <c r="ABZ103" s="70"/>
      <c r="ACA103" s="70"/>
      <c r="ACB103" s="70"/>
      <c r="ACC103" s="70"/>
      <c r="ACD103" s="70"/>
      <c r="ACE103" s="70"/>
      <c r="ACF103" s="70"/>
      <c r="ACG103" s="70"/>
      <c r="ACH103" s="70"/>
      <c r="ACI103" s="70"/>
      <c r="ACJ103" s="70"/>
      <c r="ACK103" s="70"/>
      <c r="ACL103" s="70"/>
      <c r="ACM103" s="70"/>
      <c r="ACN103" s="70"/>
      <c r="ACO103" s="70"/>
      <c r="ACP103" s="70"/>
      <c r="ACQ103" s="70"/>
      <c r="ACR103" s="70"/>
      <c r="ACS103" s="70"/>
      <c r="ACT103" s="70"/>
      <c r="ACU103" s="70"/>
      <c r="ACV103" s="70"/>
      <c r="ACW103" s="70"/>
      <c r="ACX103" s="70"/>
      <c r="ACY103" s="70"/>
      <c r="ACZ103" s="70"/>
      <c r="ADA103" s="70"/>
      <c r="ADB103" s="70"/>
      <c r="ADC103" s="70"/>
      <c r="ADD103" s="70"/>
      <c r="ADE103" s="70"/>
      <c r="ADF103" s="70"/>
      <c r="ADG103" s="70"/>
      <c r="ADH103" s="70"/>
      <c r="ADI103" s="70"/>
      <c r="ADJ103" s="70"/>
      <c r="ADK103" s="70"/>
      <c r="ADL103" s="70"/>
      <c r="ADM103" s="70"/>
      <c r="ADN103" s="70"/>
      <c r="ADO103" s="70"/>
      <c r="ADP103" s="70"/>
      <c r="ADQ103" s="70"/>
      <c r="ADR103" s="70"/>
      <c r="ADS103" s="70"/>
      <c r="ADT103" s="70"/>
      <c r="ADU103" s="70"/>
      <c r="ADV103" s="70"/>
      <c r="ADW103" s="70"/>
      <c r="ADX103" s="70"/>
      <c r="ADY103" s="70"/>
      <c r="ADZ103" s="70"/>
      <c r="AEA103" s="70"/>
      <c r="AEB103" s="70"/>
      <c r="AEC103" s="70"/>
      <c r="AED103" s="70"/>
      <c r="AEE103" s="70"/>
      <c r="AEF103" s="70"/>
      <c r="AEG103" s="70"/>
      <c r="AEH103" s="70"/>
      <c r="AEI103" s="70"/>
      <c r="AEJ103" s="70"/>
      <c r="AEK103" s="70"/>
      <c r="AEL103" s="70"/>
      <c r="AEM103" s="70"/>
      <c r="AEN103" s="70"/>
      <c r="AEO103" s="70"/>
      <c r="AEP103" s="70"/>
      <c r="AEQ103" s="70"/>
      <c r="AER103" s="70"/>
      <c r="AES103" s="70"/>
      <c r="AET103" s="70"/>
      <c r="AEU103" s="70"/>
      <c r="AEV103" s="70"/>
      <c r="AEW103" s="70"/>
      <c r="AEX103" s="70"/>
      <c r="AEY103" s="70"/>
      <c r="AEZ103" s="70"/>
      <c r="AFA103" s="70"/>
      <c r="AFB103" s="70"/>
      <c r="AFC103" s="70"/>
      <c r="AFD103" s="70"/>
      <c r="AFE103" s="70"/>
      <c r="AFF103" s="70"/>
      <c r="AFG103" s="70"/>
      <c r="AFH103" s="70"/>
      <c r="AFI103" s="70"/>
      <c r="AFJ103" s="70"/>
      <c r="AFK103" s="70"/>
      <c r="AFL103" s="70"/>
      <c r="AFM103" s="70"/>
      <c r="AFN103" s="70"/>
      <c r="AFO103" s="70"/>
      <c r="AFP103" s="70"/>
      <c r="AFQ103" s="70"/>
      <c r="AFR103" s="70"/>
      <c r="AFS103" s="70"/>
      <c r="AFT103" s="70"/>
      <c r="AFU103" s="70"/>
      <c r="AFV103" s="70"/>
      <c r="AFW103" s="70"/>
      <c r="AFX103" s="70"/>
      <c r="AFY103" s="70"/>
      <c r="AFZ103" s="70"/>
      <c r="AGA103" s="70"/>
      <c r="AGB103" s="70"/>
      <c r="AGC103" s="70"/>
      <c r="AGD103" s="70"/>
      <c r="AGE103" s="70"/>
      <c r="AGF103" s="70"/>
      <c r="AGG103" s="70"/>
      <c r="AGH103" s="70"/>
      <c r="AGI103" s="70"/>
      <c r="AGJ103" s="70"/>
      <c r="AGK103" s="70"/>
      <c r="AGL103" s="70"/>
      <c r="AGM103" s="70"/>
      <c r="AGN103" s="70"/>
      <c r="AGO103" s="70"/>
      <c r="AGP103" s="70"/>
      <c r="AGQ103" s="70"/>
      <c r="AGR103" s="70"/>
      <c r="AGS103" s="70"/>
      <c r="AGT103" s="70"/>
      <c r="AGU103" s="70"/>
      <c r="AGV103" s="70"/>
      <c r="AGW103" s="70"/>
      <c r="AGX103" s="70"/>
      <c r="AGY103" s="70"/>
      <c r="AGZ103" s="70"/>
      <c r="AHA103" s="70"/>
      <c r="AHB103" s="70"/>
      <c r="AHC103" s="70"/>
      <c r="AHD103" s="70"/>
      <c r="AHE103" s="70"/>
      <c r="AHF103" s="70"/>
      <c r="AHG103" s="70"/>
      <c r="AHH103" s="70"/>
      <c r="AHI103" s="70"/>
      <c r="AHJ103" s="70"/>
      <c r="AHK103" s="70"/>
      <c r="AHL103" s="70"/>
      <c r="AHM103" s="70"/>
      <c r="AHN103" s="70"/>
      <c r="AHO103" s="70"/>
      <c r="AHP103" s="70"/>
      <c r="AHQ103" s="70"/>
      <c r="AHR103" s="70"/>
      <c r="AHS103" s="70"/>
      <c r="AHT103" s="70"/>
      <c r="AHU103" s="70"/>
      <c r="AHV103" s="70"/>
      <c r="AHW103" s="70"/>
      <c r="AHX103" s="70"/>
      <c r="AHY103" s="70"/>
      <c r="AHZ103" s="70"/>
      <c r="AIA103" s="70"/>
      <c r="AIB103" s="70"/>
      <c r="AIC103" s="70"/>
      <c r="AID103" s="70"/>
      <c r="AIE103" s="70"/>
      <c r="AIF103" s="70"/>
      <c r="AIG103" s="70"/>
      <c r="AIH103" s="70"/>
      <c r="AII103" s="70"/>
      <c r="AIJ103" s="70"/>
      <c r="AIK103" s="70"/>
      <c r="AIL103" s="70"/>
      <c r="AIM103" s="70"/>
      <c r="AIN103" s="70"/>
      <c r="AIO103" s="70"/>
      <c r="AIP103" s="70"/>
      <c r="AIQ103" s="70"/>
      <c r="AIR103" s="70"/>
      <c r="AIS103" s="70"/>
      <c r="AIT103" s="70"/>
      <c r="AIU103" s="70"/>
      <c r="AIV103" s="70"/>
      <c r="AIW103" s="70"/>
      <c r="AIX103" s="70"/>
      <c r="AIY103" s="70"/>
      <c r="AIZ103" s="70"/>
      <c r="AJA103" s="70"/>
      <c r="AJB103" s="70"/>
      <c r="AJC103" s="70"/>
      <c r="AJD103" s="70"/>
      <c r="AJE103" s="70"/>
      <c r="AJF103" s="70"/>
      <c r="AJG103" s="70"/>
      <c r="AJH103" s="70"/>
      <c r="AJI103" s="70"/>
      <c r="AJJ103" s="70"/>
      <c r="AJK103" s="70"/>
      <c r="AJL103" s="70"/>
      <c r="AJM103" s="70"/>
      <c r="AJN103" s="70"/>
      <c r="AJO103" s="70"/>
      <c r="AJP103" s="70"/>
      <c r="AJQ103" s="70"/>
      <c r="AJR103" s="70"/>
      <c r="AJS103" s="70"/>
      <c r="AJT103" s="70"/>
      <c r="AJU103" s="70"/>
      <c r="AJV103" s="70"/>
      <c r="AJW103" s="70"/>
      <c r="AJX103" s="70"/>
      <c r="AJY103" s="70"/>
      <c r="AJZ103" s="70"/>
      <c r="AKA103" s="70"/>
      <c r="AKB103" s="70"/>
      <c r="AKC103" s="70"/>
      <c r="AKD103" s="70"/>
      <c r="AKE103" s="70"/>
      <c r="AKF103" s="70"/>
      <c r="AKG103" s="70"/>
      <c r="AKH103" s="70"/>
      <c r="AKI103" s="70"/>
      <c r="AKJ103" s="70"/>
      <c r="AKK103" s="70"/>
      <c r="AKL103" s="70"/>
      <c r="AKM103" s="70"/>
      <c r="AKN103" s="70"/>
      <c r="AKO103" s="70"/>
      <c r="AKP103" s="70"/>
      <c r="AKQ103" s="70"/>
      <c r="AKR103" s="70"/>
      <c r="AKS103" s="70"/>
      <c r="AKT103" s="70"/>
      <c r="AKU103" s="70"/>
      <c r="AKV103" s="70"/>
      <c r="AKW103" s="70"/>
      <c r="AKX103" s="70"/>
      <c r="AKY103" s="70"/>
      <c r="AKZ103" s="70"/>
      <c r="ALA103" s="70"/>
      <c r="ALB103" s="70"/>
      <c r="ALC103" s="70"/>
      <c r="ALD103" s="70"/>
      <c r="ALE103" s="70"/>
      <c r="ALF103" s="70"/>
      <c r="ALG103" s="70"/>
      <c r="ALH103" s="70"/>
      <c r="ALI103" s="70"/>
      <c r="ALJ103" s="70"/>
      <c r="ALK103" s="70"/>
      <c r="ALL103" s="70"/>
      <c r="ALM103" s="70"/>
      <c r="ALN103" s="70"/>
      <c r="ALO103" s="70"/>
      <c r="ALP103" s="70"/>
      <c r="ALQ103" s="70"/>
      <c r="ALR103" s="70"/>
      <c r="ALS103" s="70"/>
      <c r="ALT103" s="70"/>
      <c r="ALU103" s="70"/>
      <c r="ALV103" s="70"/>
      <c r="ALW103" s="70"/>
      <c r="ALX103" s="70"/>
      <c r="ALY103" s="70"/>
      <c r="ALZ103" s="70"/>
      <c r="AMA103" s="70"/>
      <c r="AMB103" s="70"/>
      <c r="AMC103" s="70"/>
      <c r="AMD103" s="70"/>
      <c r="AME103" s="70"/>
      <c r="AMF103" s="70"/>
      <c r="AMG103" s="70"/>
      <c r="AMH103" s="70"/>
      <c r="AMI103" s="70"/>
      <c r="AMJ103" s="70"/>
      <c r="AMK103" s="70"/>
      <c r="AML103" s="70"/>
      <c r="AMM103" s="70"/>
      <c r="AMN103" s="70"/>
      <c r="AMO103" s="70"/>
      <c r="AMP103" s="70"/>
      <c r="AMQ103" s="70"/>
      <c r="AMR103" s="70"/>
      <c r="AMS103" s="70"/>
      <c r="AMT103" s="70"/>
      <c r="AMU103" s="70"/>
      <c r="AMV103" s="70"/>
      <c r="AMW103" s="70"/>
      <c r="AMX103" s="70"/>
      <c r="AMY103" s="70"/>
      <c r="AMZ103" s="70"/>
      <c r="ANA103" s="70"/>
      <c r="ANB103" s="70"/>
      <c r="ANC103" s="70"/>
      <c r="AND103" s="70"/>
      <c r="ANE103" s="70"/>
      <c r="ANF103" s="70"/>
      <c r="ANG103" s="70"/>
      <c r="ANH103" s="70"/>
      <c r="ANI103" s="70"/>
      <c r="ANJ103" s="70"/>
      <c r="ANK103" s="70"/>
      <c r="ANL103" s="70"/>
      <c r="ANM103" s="70"/>
      <c r="ANN103" s="70"/>
      <c r="ANO103" s="70"/>
      <c r="ANP103" s="70"/>
      <c r="ANQ103" s="70"/>
      <c r="ANR103" s="70"/>
      <c r="ANS103" s="70"/>
      <c r="ANT103" s="70"/>
      <c r="ANU103" s="70"/>
      <c r="ANV103" s="70"/>
      <c r="ANW103" s="70"/>
      <c r="ANX103" s="70"/>
      <c r="ANY103" s="70"/>
      <c r="ANZ103" s="70"/>
      <c r="AOA103" s="70"/>
      <c r="AOB103" s="70"/>
      <c r="AOC103" s="70"/>
      <c r="AOD103" s="70"/>
      <c r="AOE103" s="70"/>
      <c r="AOF103" s="70"/>
      <c r="AOG103" s="70"/>
      <c r="AOH103" s="70"/>
      <c r="AOI103" s="70"/>
      <c r="AOJ103" s="70"/>
      <c r="AOK103" s="70"/>
      <c r="AOL103" s="70"/>
      <c r="AOM103" s="70"/>
      <c r="AON103" s="70"/>
      <c r="AOO103" s="70"/>
      <c r="AOP103" s="70"/>
      <c r="AOQ103" s="70"/>
      <c r="AOR103" s="70"/>
      <c r="AOS103" s="70"/>
      <c r="AOT103" s="70"/>
      <c r="AOU103" s="70"/>
      <c r="AOV103" s="70"/>
      <c r="AOW103" s="70"/>
      <c r="AOX103" s="70"/>
      <c r="AOY103" s="70"/>
      <c r="AOZ103" s="70"/>
      <c r="APA103" s="70"/>
      <c r="APB103" s="70"/>
      <c r="APC103" s="70"/>
      <c r="APD103" s="70"/>
      <c r="APE103" s="70"/>
      <c r="APF103" s="70"/>
      <c r="APG103" s="70"/>
      <c r="APH103" s="70"/>
      <c r="API103" s="70"/>
      <c r="APJ103" s="70"/>
      <c r="APK103" s="70"/>
      <c r="APL103" s="70"/>
      <c r="APM103" s="70"/>
      <c r="APN103" s="70"/>
      <c r="APO103" s="70"/>
      <c r="APP103" s="70"/>
      <c r="APQ103" s="70"/>
      <c r="APR103" s="70"/>
      <c r="APS103" s="70"/>
      <c r="APT103" s="70"/>
      <c r="APU103" s="70"/>
      <c r="APV103" s="70"/>
      <c r="APW103" s="70"/>
      <c r="APX103" s="70"/>
      <c r="APY103" s="70"/>
      <c r="APZ103" s="70"/>
      <c r="AQA103" s="70"/>
      <c r="AQB103" s="70"/>
      <c r="AQC103" s="70"/>
      <c r="AQD103" s="70"/>
      <c r="AQE103" s="70"/>
      <c r="AQF103" s="70"/>
      <c r="AQG103" s="70"/>
      <c r="AQH103" s="70"/>
      <c r="AQI103" s="70"/>
      <c r="AQJ103" s="70"/>
      <c r="AQK103" s="70"/>
      <c r="AQL103" s="70"/>
      <c r="AQM103" s="70"/>
      <c r="AQN103" s="70"/>
      <c r="AQO103" s="70"/>
      <c r="AQP103" s="70"/>
      <c r="AQQ103" s="70"/>
      <c r="AQR103" s="70"/>
      <c r="AQS103" s="70"/>
      <c r="AQT103" s="70"/>
      <c r="AQU103" s="70"/>
      <c r="AQV103" s="70"/>
      <c r="AQW103" s="70"/>
      <c r="AQX103" s="70"/>
      <c r="AQY103" s="70"/>
      <c r="AQZ103" s="70"/>
      <c r="ARA103" s="70"/>
      <c r="ARB103" s="70"/>
      <c r="ARC103" s="70"/>
      <c r="ARD103" s="70"/>
      <c r="ARE103" s="70"/>
      <c r="ARF103" s="70"/>
      <c r="ARG103" s="70"/>
      <c r="ARH103" s="70"/>
      <c r="ARI103" s="70"/>
      <c r="ARJ103" s="70"/>
      <c r="ARK103" s="70"/>
      <c r="ARL103" s="70"/>
      <c r="ARM103" s="70"/>
      <c r="ARN103" s="70"/>
      <c r="ARO103" s="70"/>
      <c r="ARP103" s="70"/>
      <c r="ARQ103" s="70"/>
      <c r="ARR103" s="70"/>
      <c r="ARS103" s="70"/>
      <c r="ART103" s="70"/>
      <c r="ARU103" s="70"/>
      <c r="ARV103" s="70"/>
      <c r="ARW103" s="70"/>
      <c r="ARX103" s="70"/>
      <c r="ARY103" s="70"/>
      <c r="ARZ103" s="70"/>
      <c r="ASA103" s="70"/>
      <c r="ASB103" s="70"/>
    </row>
    <row r="104" spans="1:1174" ht="13.5" thickBot="1" x14ac:dyDescent="0.25">
      <c r="F104" s="19">
        <f>SUM(E99:E102)</f>
        <v>2184</v>
      </c>
      <c r="G104" s="238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70"/>
      <c r="BI104" s="70"/>
      <c r="BJ104" s="70"/>
      <c r="BK104" s="70"/>
      <c r="BL104" s="70"/>
      <c r="BM104" s="70"/>
      <c r="BN104" s="70"/>
      <c r="BO104" s="70"/>
      <c r="BP104" s="70"/>
      <c r="BQ104" s="70"/>
      <c r="BR104" s="70"/>
      <c r="BS104" s="70"/>
      <c r="BT104" s="70"/>
      <c r="BU104" s="70"/>
      <c r="BV104" s="70"/>
      <c r="BW104" s="70"/>
      <c r="BX104" s="70"/>
      <c r="BY104" s="70"/>
      <c r="BZ104" s="70"/>
      <c r="CA104" s="70"/>
      <c r="CB104" s="70"/>
      <c r="CC104" s="70"/>
      <c r="CD104" s="70"/>
      <c r="CE104" s="70"/>
      <c r="CF104" s="70"/>
      <c r="CG104" s="70"/>
      <c r="CH104" s="70"/>
      <c r="CI104" s="70"/>
      <c r="CJ104" s="70"/>
      <c r="CK104" s="70"/>
      <c r="CL104" s="70"/>
      <c r="CM104" s="70"/>
      <c r="CN104" s="70"/>
      <c r="CO104" s="70"/>
      <c r="CP104" s="70"/>
      <c r="CQ104" s="70"/>
      <c r="CR104" s="70"/>
      <c r="CS104" s="70"/>
      <c r="CT104" s="70"/>
      <c r="CU104" s="70"/>
      <c r="CV104" s="70"/>
      <c r="CW104" s="70"/>
      <c r="CX104" s="70"/>
      <c r="CY104" s="70"/>
      <c r="CZ104" s="70"/>
      <c r="DA104" s="70"/>
      <c r="DB104" s="70"/>
      <c r="DC104" s="70"/>
      <c r="DD104" s="70"/>
      <c r="DE104" s="70"/>
      <c r="DF104" s="70"/>
      <c r="DG104" s="70"/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0"/>
      <c r="DV104" s="70"/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0"/>
      <c r="EK104" s="70"/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0"/>
      <c r="EZ104" s="70"/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0"/>
      <c r="FO104" s="70"/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0"/>
      <c r="GD104" s="70"/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0"/>
      <c r="GS104" s="70"/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0"/>
      <c r="HH104" s="70"/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0"/>
      <c r="HW104" s="70"/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0"/>
      <c r="IL104" s="70"/>
      <c r="IM104" s="70"/>
      <c r="IN104" s="70"/>
      <c r="IO104" s="70"/>
      <c r="IP104" s="70"/>
      <c r="IQ104" s="70"/>
      <c r="IR104" s="70"/>
      <c r="IS104" s="70"/>
      <c r="IT104" s="70"/>
      <c r="IU104" s="70"/>
      <c r="IV104" s="70"/>
      <c r="IW104" s="70"/>
      <c r="IX104" s="70"/>
      <c r="IY104" s="70"/>
      <c r="IZ104" s="70"/>
      <c r="JA104" s="70"/>
      <c r="JB104" s="70"/>
      <c r="JC104" s="70"/>
      <c r="JD104" s="70"/>
      <c r="JE104" s="70"/>
      <c r="JF104" s="70"/>
      <c r="JG104" s="70"/>
      <c r="JH104" s="70"/>
      <c r="JI104" s="70"/>
      <c r="JJ104" s="70"/>
      <c r="JK104" s="70"/>
      <c r="JL104" s="70"/>
      <c r="JM104" s="70"/>
      <c r="JN104" s="70"/>
      <c r="JO104" s="70"/>
      <c r="JP104" s="70"/>
      <c r="JQ104" s="70"/>
      <c r="JR104" s="70"/>
      <c r="JS104" s="70"/>
      <c r="JT104" s="70"/>
      <c r="JU104" s="70"/>
      <c r="JV104" s="70"/>
      <c r="JW104" s="70"/>
      <c r="JX104" s="70"/>
      <c r="JY104" s="70"/>
      <c r="JZ104" s="70"/>
      <c r="KA104" s="70"/>
      <c r="KB104" s="70"/>
      <c r="KC104" s="70"/>
      <c r="KD104" s="70"/>
      <c r="KE104" s="70"/>
      <c r="KF104" s="70"/>
      <c r="KG104" s="70"/>
      <c r="KH104" s="70"/>
      <c r="KI104" s="70"/>
      <c r="KJ104" s="70"/>
      <c r="KK104" s="70"/>
      <c r="KL104" s="70"/>
      <c r="KM104" s="70"/>
      <c r="KN104" s="70"/>
      <c r="KO104" s="70"/>
      <c r="KP104" s="70"/>
      <c r="KQ104" s="70"/>
      <c r="KR104" s="70"/>
      <c r="KS104" s="70"/>
      <c r="KT104" s="70"/>
      <c r="KU104" s="70"/>
      <c r="KV104" s="70"/>
      <c r="KW104" s="70"/>
      <c r="KX104" s="70"/>
      <c r="KY104" s="70"/>
      <c r="KZ104" s="70"/>
      <c r="LA104" s="70"/>
      <c r="LB104" s="70"/>
      <c r="LC104" s="70"/>
      <c r="LD104" s="70"/>
      <c r="LE104" s="70"/>
      <c r="LF104" s="70"/>
      <c r="LG104" s="70"/>
      <c r="LH104" s="70"/>
      <c r="LI104" s="70"/>
      <c r="LJ104" s="70"/>
      <c r="LK104" s="70"/>
      <c r="LL104" s="70"/>
      <c r="LM104" s="70"/>
      <c r="LN104" s="70"/>
      <c r="LO104" s="70"/>
      <c r="LP104" s="70"/>
      <c r="LQ104" s="70"/>
      <c r="LR104" s="70"/>
      <c r="LS104" s="70"/>
      <c r="LT104" s="70"/>
      <c r="LU104" s="70"/>
      <c r="LV104" s="70"/>
      <c r="LW104" s="70"/>
      <c r="LX104" s="70"/>
      <c r="LY104" s="70"/>
      <c r="LZ104" s="70"/>
      <c r="MA104" s="70"/>
      <c r="MB104" s="70"/>
      <c r="MC104" s="70"/>
      <c r="MD104" s="70"/>
      <c r="ME104" s="70"/>
      <c r="MF104" s="70"/>
      <c r="MG104" s="70"/>
      <c r="MH104" s="70"/>
      <c r="MI104" s="70"/>
      <c r="MJ104" s="70"/>
      <c r="MK104" s="70"/>
      <c r="ML104" s="70"/>
      <c r="MM104" s="70"/>
      <c r="MN104" s="70"/>
      <c r="MO104" s="70"/>
      <c r="MP104" s="70"/>
      <c r="MQ104" s="70"/>
      <c r="MR104" s="70"/>
      <c r="MS104" s="70"/>
      <c r="MT104" s="70"/>
      <c r="MU104" s="70"/>
      <c r="MV104" s="70"/>
      <c r="MW104" s="70"/>
      <c r="MX104" s="70"/>
      <c r="MY104" s="70"/>
      <c r="MZ104" s="70"/>
      <c r="NA104" s="70"/>
      <c r="NB104" s="70"/>
      <c r="NC104" s="70"/>
      <c r="ND104" s="70"/>
      <c r="NE104" s="70"/>
      <c r="NF104" s="70"/>
      <c r="NG104" s="70"/>
      <c r="NH104" s="70"/>
      <c r="NI104" s="70"/>
      <c r="NJ104" s="70"/>
      <c r="NK104" s="70"/>
      <c r="NL104" s="70"/>
      <c r="NM104" s="70"/>
      <c r="NN104" s="70"/>
      <c r="NO104" s="70"/>
      <c r="NP104" s="70"/>
      <c r="NQ104" s="70"/>
      <c r="NR104" s="70"/>
      <c r="NS104" s="70"/>
      <c r="NT104" s="70"/>
      <c r="NU104" s="70"/>
      <c r="NV104" s="70"/>
      <c r="NW104" s="70"/>
      <c r="NX104" s="70"/>
      <c r="NY104" s="70"/>
      <c r="NZ104" s="70"/>
      <c r="OA104" s="70"/>
      <c r="OB104" s="70"/>
      <c r="OC104" s="70"/>
      <c r="OD104" s="70"/>
      <c r="OE104" s="70"/>
      <c r="OF104" s="70"/>
      <c r="OG104" s="70"/>
      <c r="OH104" s="70"/>
      <c r="OI104" s="70"/>
      <c r="OJ104" s="70"/>
      <c r="OK104" s="70"/>
      <c r="OL104" s="70"/>
      <c r="OM104" s="70"/>
      <c r="ON104" s="70"/>
      <c r="OO104" s="70"/>
      <c r="OP104" s="70"/>
      <c r="OQ104" s="70"/>
      <c r="OR104" s="70"/>
      <c r="OS104" s="70"/>
      <c r="OT104" s="70"/>
      <c r="OU104" s="70"/>
      <c r="OV104" s="70"/>
      <c r="OW104" s="70"/>
      <c r="OX104" s="70"/>
      <c r="OY104" s="70"/>
      <c r="OZ104" s="70"/>
      <c r="PA104" s="70"/>
      <c r="PB104" s="70"/>
      <c r="PC104" s="70"/>
      <c r="PD104" s="70"/>
      <c r="PE104" s="70"/>
      <c r="PF104" s="70"/>
      <c r="PG104" s="70"/>
      <c r="PH104" s="70"/>
      <c r="PI104" s="70"/>
      <c r="PJ104" s="70"/>
      <c r="PK104" s="70"/>
      <c r="PL104" s="70"/>
      <c r="PM104" s="70"/>
      <c r="PN104" s="70"/>
      <c r="PO104" s="70"/>
      <c r="PP104" s="70"/>
      <c r="PQ104" s="70"/>
      <c r="PR104" s="70"/>
      <c r="PS104" s="70"/>
      <c r="PT104" s="70"/>
      <c r="PU104" s="70"/>
      <c r="PV104" s="70"/>
      <c r="PW104" s="70"/>
      <c r="PX104" s="70"/>
      <c r="PY104" s="70"/>
      <c r="PZ104" s="70"/>
      <c r="QA104" s="70"/>
      <c r="QB104" s="70"/>
      <c r="QC104" s="70"/>
      <c r="QD104" s="70"/>
      <c r="QE104" s="70"/>
      <c r="QF104" s="70"/>
      <c r="QG104" s="70"/>
      <c r="QH104" s="70"/>
      <c r="QI104" s="70"/>
      <c r="QJ104" s="70"/>
      <c r="QK104" s="70"/>
      <c r="QL104" s="70"/>
      <c r="QM104" s="70"/>
      <c r="QN104" s="70"/>
      <c r="QO104" s="70"/>
      <c r="QP104" s="70"/>
      <c r="QQ104" s="70"/>
      <c r="QR104" s="70"/>
      <c r="QS104" s="70"/>
      <c r="QT104" s="70"/>
      <c r="QU104" s="70"/>
      <c r="QV104" s="70"/>
      <c r="QW104" s="70"/>
      <c r="QX104" s="70"/>
      <c r="QY104" s="70"/>
      <c r="QZ104" s="70"/>
      <c r="RA104" s="70"/>
      <c r="RB104" s="70"/>
      <c r="RC104" s="70"/>
      <c r="RD104" s="70"/>
      <c r="RE104" s="70"/>
      <c r="RF104" s="70"/>
      <c r="RG104" s="70"/>
      <c r="RH104" s="70"/>
      <c r="RI104" s="70"/>
      <c r="RJ104" s="70"/>
      <c r="RK104" s="70"/>
      <c r="RL104" s="70"/>
      <c r="RM104" s="70"/>
      <c r="RN104" s="70"/>
      <c r="RO104" s="70"/>
      <c r="RP104" s="70"/>
      <c r="RQ104" s="70"/>
      <c r="RR104" s="70"/>
      <c r="RS104" s="70"/>
      <c r="RT104" s="70"/>
      <c r="RU104" s="70"/>
      <c r="RV104" s="70"/>
      <c r="RW104" s="70"/>
      <c r="RX104" s="70"/>
      <c r="RY104" s="70"/>
      <c r="RZ104" s="70"/>
      <c r="SA104" s="70"/>
      <c r="SB104" s="70"/>
      <c r="SC104" s="70"/>
      <c r="SD104" s="70"/>
      <c r="SE104" s="70"/>
      <c r="SF104" s="70"/>
      <c r="SG104" s="70"/>
      <c r="SH104" s="70"/>
      <c r="SI104" s="70"/>
      <c r="SJ104" s="70"/>
      <c r="SK104" s="70"/>
      <c r="SL104" s="70"/>
      <c r="SM104" s="70"/>
      <c r="SN104" s="70"/>
      <c r="SO104" s="70"/>
      <c r="SP104" s="70"/>
      <c r="SQ104" s="70"/>
      <c r="SR104" s="70"/>
      <c r="SS104" s="70"/>
      <c r="ST104" s="70"/>
      <c r="SU104" s="70"/>
      <c r="SV104" s="70"/>
      <c r="SW104" s="70"/>
      <c r="SX104" s="70"/>
      <c r="SY104" s="70"/>
      <c r="SZ104" s="70"/>
      <c r="TA104" s="70"/>
      <c r="TB104" s="70"/>
      <c r="TC104" s="70"/>
      <c r="TD104" s="70"/>
      <c r="TE104" s="70"/>
      <c r="TF104" s="70"/>
      <c r="TG104" s="70"/>
      <c r="TH104" s="70"/>
      <c r="TI104" s="70"/>
      <c r="TJ104" s="70"/>
      <c r="TK104" s="70"/>
      <c r="TL104" s="70"/>
      <c r="TM104" s="70"/>
      <c r="TN104" s="70"/>
      <c r="TO104" s="70"/>
      <c r="TP104" s="70"/>
      <c r="TQ104" s="70"/>
      <c r="TR104" s="70"/>
      <c r="TS104" s="70"/>
      <c r="TT104" s="70"/>
      <c r="TU104" s="70"/>
      <c r="TV104" s="70"/>
      <c r="TW104" s="70"/>
      <c r="TX104" s="70"/>
      <c r="TY104" s="70"/>
      <c r="TZ104" s="70"/>
      <c r="UA104" s="70"/>
      <c r="UB104" s="70"/>
      <c r="UC104" s="70"/>
      <c r="UD104" s="70"/>
      <c r="UE104" s="70"/>
      <c r="UF104" s="70"/>
      <c r="UG104" s="70"/>
      <c r="UH104" s="70"/>
      <c r="UI104" s="70"/>
      <c r="UJ104" s="70"/>
      <c r="UK104" s="70"/>
      <c r="UL104" s="70"/>
      <c r="UM104" s="70"/>
      <c r="UN104" s="70"/>
      <c r="UO104" s="70"/>
      <c r="UP104" s="70"/>
      <c r="UQ104" s="70"/>
      <c r="UR104" s="70"/>
      <c r="US104" s="70"/>
      <c r="UT104" s="70"/>
      <c r="UU104" s="70"/>
      <c r="UV104" s="70"/>
      <c r="UW104" s="70"/>
      <c r="UX104" s="70"/>
      <c r="UY104" s="70"/>
      <c r="UZ104" s="70"/>
      <c r="VA104" s="70"/>
      <c r="VB104" s="70"/>
      <c r="VC104" s="70"/>
      <c r="VD104" s="70"/>
      <c r="VE104" s="70"/>
      <c r="VF104" s="70"/>
      <c r="VG104" s="70"/>
      <c r="VH104" s="70"/>
      <c r="VI104" s="70"/>
      <c r="VJ104" s="70"/>
      <c r="VK104" s="70"/>
      <c r="VL104" s="70"/>
      <c r="VM104" s="70"/>
      <c r="VN104" s="70"/>
      <c r="VO104" s="70"/>
      <c r="VP104" s="70"/>
      <c r="VQ104" s="70"/>
      <c r="VR104" s="70"/>
      <c r="VS104" s="70"/>
      <c r="VT104" s="70"/>
      <c r="VU104" s="70"/>
      <c r="VV104" s="70"/>
      <c r="VW104" s="70"/>
      <c r="VX104" s="70"/>
      <c r="VY104" s="70"/>
      <c r="VZ104" s="70"/>
      <c r="WA104" s="70"/>
      <c r="WB104" s="70"/>
      <c r="WC104" s="70"/>
      <c r="WD104" s="70"/>
      <c r="WE104" s="70"/>
      <c r="WF104" s="70"/>
      <c r="WG104" s="70"/>
      <c r="WH104" s="70"/>
      <c r="WI104" s="70"/>
      <c r="WJ104" s="70"/>
      <c r="WK104" s="70"/>
      <c r="WL104" s="70"/>
      <c r="WM104" s="70"/>
      <c r="WN104" s="70"/>
      <c r="WO104" s="70"/>
      <c r="WP104" s="70"/>
      <c r="WQ104" s="70"/>
      <c r="WR104" s="70"/>
      <c r="WS104" s="70"/>
      <c r="WT104" s="70"/>
      <c r="WU104" s="70"/>
      <c r="WV104" s="70"/>
      <c r="WW104" s="70"/>
      <c r="WX104" s="70"/>
      <c r="WY104" s="70"/>
      <c r="WZ104" s="70"/>
      <c r="XA104" s="70"/>
      <c r="XB104" s="70"/>
      <c r="XC104" s="70"/>
      <c r="XD104" s="70"/>
      <c r="XE104" s="70"/>
      <c r="XF104" s="70"/>
      <c r="XG104" s="70"/>
      <c r="XH104" s="70"/>
      <c r="XI104" s="70"/>
      <c r="XJ104" s="70"/>
      <c r="XK104" s="70"/>
      <c r="XL104" s="70"/>
      <c r="XM104" s="70"/>
      <c r="XN104" s="70"/>
      <c r="XO104" s="70"/>
      <c r="XP104" s="70"/>
      <c r="XQ104" s="70"/>
      <c r="XR104" s="70"/>
      <c r="XS104" s="70"/>
      <c r="XT104" s="70"/>
      <c r="XU104" s="70"/>
      <c r="XV104" s="70"/>
      <c r="XW104" s="70"/>
      <c r="XX104" s="70"/>
      <c r="XY104" s="70"/>
      <c r="XZ104" s="70"/>
      <c r="YA104" s="70"/>
      <c r="YB104" s="70"/>
      <c r="YC104" s="70"/>
      <c r="YD104" s="70"/>
      <c r="YE104" s="70"/>
      <c r="YF104" s="70"/>
      <c r="YG104" s="70"/>
      <c r="YH104" s="70"/>
      <c r="YI104" s="70"/>
      <c r="YJ104" s="70"/>
      <c r="YK104" s="70"/>
      <c r="YL104" s="70"/>
      <c r="YM104" s="70"/>
      <c r="YN104" s="70"/>
      <c r="YO104" s="70"/>
      <c r="YP104" s="70"/>
      <c r="YQ104" s="70"/>
      <c r="YR104" s="70"/>
      <c r="YS104" s="70"/>
      <c r="YT104" s="70"/>
      <c r="YU104" s="70"/>
      <c r="YV104" s="70"/>
      <c r="YW104" s="70"/>
      <c r="YX104" s="70"/>
      <c r="YY104" s="70"/>
      <c r="YZ104" s="70"/>
      <c r="ZA104" s="70"/>
      <c r="ZB104" s="70"/>
      <c r="ZC104" s="70"/>
      <c r="ZD104" s="70"/>
      <c r="ZE104" s="70"/>
      <c r="ZF104" s="70"/>
      <c r="ZG104" s="70"/>
      <c r="ZH104" s="70"/>
      <c r="ZI104" s="70"/>
      <c r="ZJ104" s="70"/>
      <c r="ZK104" s="70"/>
      <c r="ZL104" s="70"/>
      <c r="ZM104" s="70"/>
      <c r="ZN104" s="70"/>
      <c r="ZO104" s="70"/>
      <c r="ZP104" s="70"/>
      <c r="ZQ104" s="70"/>
      <c r="ZR104" s="70"/>
      <c r="ZS104" s="70"/>
      <c r="ZT104" s="70"/>
      <c r="ZU104" s="70"/>
      <c r="ZV104" s="70"/>
      <c r="ZW104" s="70"/>
      <c r="ZX104" s="70"/>
      <c r="ZY104" s="70"/>
      <c r="ZZ104" s="70"/>
      <c r="AAA104" s="70"/>
      <c r="AAB104" s="70"/>
      <c r="AAC104" s="70"/>
      <c r="AAD104" s="70"/>
      <c r="AAE104" s="70"/>
      <c r="AAF104" s="70"/>
      <c r="AAG104" s="70"/>
      <c r="AAH104" s="70"/>
      <c r="AAI104" s="70"/>
      <c r="AAJ104" s="70"/>
      <c r="AAK104" s="70"/>
      <c r="AAL104" s="70"/>
      <c r="AAM104" s="70"/>
      <c r="AAN104" s="70"/>
      <c r="AAO104" s="70"/>
      <c r="AAP104" s="70"/>
      <c r="AAQ104" s="70"/>
      <c r="AAR104" s="70"/>
      <c r="AAS104" s="70"/>
      <c r="AAT104" s="70"/>
      <c r="AAU104" s="70"/>
      <c r="AAV104" s="70"/>
      <c r="AAW104" s="70"/>
      <c r="AAX104" s="70"/>
      <c r="AAY104" s="70"/>
      <c r="AAZ104" s="70"/>
      <c r="ABA104" s="70"/>
      <c r="ABB104" s="70"/>
      <c r="ABC104" s="70"/>
      <c r="ABD104" s="70"/>
      <c r="ABE104" s="70"/>
      <c r="ABF104" s="70"/>
      <c r="ABG104" s="70"/>
      <c r="ABH104" s="70"/>
      <c r="ABI104" s="70"/>
      <c r="ABJ104" s="70"/>
      <c r="ABK104" s="70"/>
      <c r="ABL104" s="70"/>
      <c r="ABM104" s="70"/>
      <c r="ABN104" s="70"/>
      <c r="ABO104" s="70"/>
      <c r="ABP104" s="70"/>
      <c r="ABQ104" s="70"/>
      <c r="ABR104" s="70"/>
      <c r="ABS104" s="70"/>
      <c r="ABT104" s="70"/>
      <c r="ABU104" s="70"/>
      <c r="ABV104" s="70"/>
      <c r="ABW104" s="70"/>
      <c r="ABX104" s="70"/>
      <c r="ABY104" s="70"/>
      <c r="ABZ104" s="70"/>
      <c r="ACA104" s="70"/>
      <c r="ACB104" s="70"/>
      <c r="ACC104" s="70"/>
      <c r="ACD104" s="70"/>
      <c r="ACE104" s="70"/>
      <c r="ACF104" s="70"/>
      <c r="ACG104" s="70"/>
      <c r="ACH104" s="70"/>
      <c r="ACI104" s="70"/>
      <c r="ACJ104" s="70"/>
      <c r="ACK104" s="70"/>
      <c r="ACL104" s="70"/>
      <c r="ACM104" s="70"/>
      <c r="ACN104" s="70"/>
      <c r="ACO104" s="70"/>
      <c r="ACP104" s="70"/>
      <c r="ACQ104" s="70"/>
      <c r="ACR104" s="70"/>
      <c r="ACS104" s="70"/>
      <c r="ACT104" s="70"/>
      <c r="ACU104" s="70"/>
      <c r="ACV104" s="70"/>
      <c r="ACW104" s="70"/>
      <c r="ACX104" s="70"/>
      <c r="ACY104" s="70"/>
      <c r="ACZ104" s="70"/>
      <c r="ADA104" s="70"/>
      <c r="ADB104" s="70"/>
      <c r="ADC104" s="70"/>
      <c r="ADD104" s="70"/>
      <c r="ADE104" s="70"/>
      <c r="ADF104" s="70"/>
      <c r="ADG104" s="70"/>
      <c r="ADH104" s="70"/>
      <c r="ADI104" s="70"/>
      <c r="ADJ104" s="70"/>
      <c r="ADK104" s="70"/>
      <c r="ADL104" s="70"/>
      <c r="ADM104" s="70"/>
      <c r="ADN104" s="70"/>
      <c r="ADO104" s="70"/>
      <c r="ADP104" s="70"/>
      <c r="ADQ104" s="70"/>
      <c r="ADR104" s="70"/>
      <c r="ADS104" s="70"/>
      <c r="ADT104" s="70"/>
      <c r="ADU104" s="70"/>
      <c r="ADV104" s="70"/>
      <c r="ADW104" s="70"/>
      <c r="ADX104" s="70"/>
      <c r="ADY104" s="70"/>
      <c r="ADZ104" s="70"/>
      <c r="AEA104" s="70"/>
      <c r="AEB104" s="70"/>
      <c r="AEC104" s="70"/>
      <c r="AED104" s="70"/>
      <c r="AEE104" s="70"/>
      <c r="AEF104" s="70"/>
      <c r="AEG104" s="70"/>
      <c r="AEH104" s="70"/>
      <c r="AEI104" s="70"/>
      <c r="AEJ104" s="70"/>
      <c r="AEK104" s="70"/>
      <c r="AEL104" s="70"/>
      <c r="AEM104" s="70"/>
      <c r="AEN104" s="70"/>
      <c r="AEO104" s="70"/>
      <c r="AEP104" s="70"/>
      <c r="AEQ104" s="70"/>
      <c r="AER104" s="70"/>
      <c r="AES104" s="70"/>
      <c r="AET104" s="70"/>
      <c r="AEU104" s="70"/>
      <c r="AEV104" s="70"/>
      <c r="AEW104" s="70"/>
      <c r="AEX104" s="70"/>
      <c r="AEY104" s="70"/>
      <c r="AEZ104" s="70"/>
      <c r="AFA104" s="70"/>
      <c r="AFB104" s="70"/>
      <c r="AFC104" s="70"/>
      <c r="AFD104" s="70"/>
      <c r="AFE104" s="70"/>
      <c r="AFF104" s="70"/>
      <c r="AFG104" s="70"/>
      <c r="AFH104" s="70"/>
      <c r="AFI104" s="70"/>
      <c r="AFJ104" s="70"/>
      <c r="AFK104" s="70"/>
      <c r="AFL104" s="70"/>
      <c r="AFM104" s="70"/>
      <c r="AFN104" s="70"/>
      <c r="AFO104" s="70"/>
      <c r="AFP104" s="70"/>
      <c r="AFQ104" s="70"/>
      <c r="AFR104" s="70"/>
      <c r="AFS104" s="70"/>
      <c r="AFT104" s="70"/>
      <c r="AFU104" s="70"/>
      <c r="AFV104" s="70"/>
      <c r="AFW104" s="70"/>
      <c r="AFX104" s="70"/>
      <c r="AFY104" s="70"/>
      <c r="AFZ104" s="70"/>
      <c r="AGA104" s="70"/>
      <c r="AGB104" s="70"/>
      <c r="AGC104" s="70"/>
      <c r="AGD104" s="70"/>
      <c r="AGE104" s="70"/>
      <c r="AGF104" s="70"/>
      <c r="AGG104" s="70"/>
      <c r="AGH104" s="70"/>
      <c r="AGI104" s="70"/>
      <c r="AGJ104" s="70"/>
      <c r="AGK104" s="70"/>
      <c r="AGL104" s="70"/>
      <c r="AGM104" s="70"/>
      <c r="AGN104" s="70"/>
      <c r="AGO104" s="70"/>
      <c r="AGP104" s="70"/>
      <c r="AGQ104" s="70"/>
      <c r="AGR104" s="70"/>
      <c r="AGS104" s="70"/>
      <c r="AGT104" s="70"/>
      <c r="AGU104" s="70"/>
      <c r="AGV104" s="70"/>
      <c r="AGW104" s="70"/>
      <c r="AGX104" s="70"/>
      <c r="AGY104" s="70"/>
      <c r="AGZ104" s="70"/>
      <c r="AHA104" s="70"/>
      <c r="AHB104" s="70"/>
      <c r="AHC104" s="70"/>
      <c r="AHD104" s="70"/>
      <c r="AHE104" s="70"/>
      <c r="AHF104" s="70"/>
      <c r="AHG104" s="70"/>
      <c r="AHH104" s="70"/>
      <c r="AHI104" s="70"/>
      <c r="AHJ104" s="70"/>
      <c r="AHK104" s="70"/>
      <c r="AHL104" s="70"/>
      <c r="AHM104" s="70"/>
      <c r="AHN104" s="70"/>
      <c r="AHO104" s="70"/>
      <c r="AHP104" s="70"/>
      <c r="AHQ104" s="70"/>
      <c r="AHR104" s="70"/>
      <c r="AHS104" s="70"/>
      <c r="AHT104" s="70"/>
      <c r="AHU104" s="70"/>
      <c r="AHV104" s="70"/>
      <c r="AHW104" s="70"/>
      <c r="AHX104" s="70"/>
      <c r="AHY104" s="70"/>
      <c r="AHZ104" s="70"/>
      <c r="AIA104" s="70"/>
      <c r="AIB104" s="70"/>
      <c r="AIC104" s="70"/>
      <c r="AID104" s="70"/>
      <c r="AIE104" s="70"/>
      <c r="AIF104" s="70"/>
      <c r="AIG104" s="70"/>
      <c r="AIH104" s="70"/>
      <c r="AII104" s="70"/>
      <c r="AIJ104" s="70"/>
      <c r="AIK104" s="70"/>
      <c r="AIL104" s="70"/>
      <c r="AIM104" s="70"/>
      <c r="AIN104" s="70"/>
      <c r="AIO104" s="70"/>
      <c r="AIP104" s="70"/>
      <c r="AIQ104" s="70"/>
      <c r="AIR104" s="70"/>
      <c r="AIS104" s="70"/>
      <c r="AIT104" s="70"/>
      <c r="AIU104" s="70"/>
      <c r="AIV104" s="70"/>
      <c r="AIW104" s="70"/>
      <c r="AIX104" s="70"/>
      <c r="AIY104" s="70"/>
      <c r="AIZ104" s="70"/>
      <c r="AJA104" s="70"/>
      <c r="AJB104" s="70"/>
      <c r="AJC104" s="70"/>
      <c r="AJD104" s="70"/>
      <c r="AJE104" s="70"/>
      <c r="AJF104" s="70"/>
      <c r="AJG104" s="70"/>
      <c r="AJH104" s="70"/>
      <c r="AJI104" s="70"/>
      <c r="AJJ104" s="70"/>
      <c r="AJK104" s="70"/>
      <c r="AJL104" s="70"/>
      <c r="AJM104" s="70"/>
      <c r="AJN104" s="70"/>
      <c r="AJO104" s="70"/>
      <c r="AJP104" s="70"/>
      <c r="AJQ104" s="70"/>
      <c r="AJR104" s="70"/>
      <c r="AJS104" s="70"/>
      <c r="AJT104" s="70"/>
      <c r="AJU104" s="70"/>
      <c r="AJV104" s="70"/>
      <c r="AJW104" s="70"/>
      <c r="AJX104" s="70"/>
      <c r="AJY104" s="70"/>
      <c r="AJZ104" s="70"/>
      <c r="AKA104" s="70"/>
      <c r="AKB104" s="70"/>
      <c r="AKC104" s="70"/>
      <c r="AKD104" s="70"/>
      <c r="AKE104" s="70"/>
      <c r="AKF104" s="70"/>
      <c r="AKG104" s="70"/>
      <c r="AKH104" s="70"/>
      <c r="AKI104" s="70"/>
      <c r="AKJ104" s="70"/>
      <c r="AKK104" s="70"/>
      <c r="AKL104" s="70"/>
      <c r="AKM104" s="70"/>
      <c r="AKN104" s="70"/>
      <c r="AKO104" s="70"/>
      <c r="AKP104" s="70"/>
      <c r="AKQ104" s="70"/>
      <c r="AKR104" s="70"/>
      <c r="AKS104" s="70"/>
      <c r="AKT104" s="70"/>
      <c r="AKU104" s="70"/>
      <c r="AKV104" s="70"/>
      <c r="AKW104" s="70"/>
      <c r="AKX104" s="70"/>
      <c r="AKY104" s="70"/>
      <c r="AKZ104" s="70"/>
      <c r="ALA104" s="70"/>
      <c r="ALB104" s="70"/>
      <c r="ALC104" s="70"/>
      <c r="ALD104" s="70"/>
      <c r="ALE104" s="70"/>
      <c r="ALF104" s="70"/>
      <c r="ALG104" s="70"/>
      <c r="ALH104" s="70"/>
      <c r="ALI104" s="70"/>
      <c r="ALJ104" s="70"/>
      <c r="ALK104" s="70"/>
      <c r="ALL104" s="70"/>
      <c r="ALM104" s="70"/>
      <c r="ALN104" s="70"/>
      <c r="ALO104" s="70"/>
      <c r="ALP104" s="70"/>
      <c r="ALQ104" s="70"/>
      <c r="ALR104" s="70"/>
      <c r="ALS104" s="70"/>
      <c r="ALT104" s="70"/>
      <c r="ALU104" s="70"/>
      <c r="ALV104" s="70"/>
      <c r="ALW104" s="70"/>
      <c r="ALX104" s="70"/>
      <c r="ALY104" s="70"/>
      <c r="ALZ104" s="70"/>
      <c r="AMA104" s="70"/>
      <c r="AMB104" s="70"/>
      <c r="AMC104" s="70"/>
      <c r="AMD104" s="70"/>
      <c r="AME104" s="70"/>
      <c r="AMF104" s="70"/>
      <c r="AMG104" s="70"/>
      <c r="AMH104" s="70"/>
      <c r="AMI104" s="70"/>
      <c r="AMJ104" s="70"/>
      <c r="AMK104" s="70"/>
      <c r="AML104" s="70"/>
      <c r="AMM104" s="70"/>
      <c r="AMN104" s="70"/>
      <c r="AMO104" s="70"/>
      <c r="AMP104" s="70"/>
      <c r="AMQ104" s="70"/>
      <c r="AMR104" s="70"/>
      <c r="AMS104" s="70"/>
      <c r="AMT104" s="70"/>
      <c r="AMU104" s="70"/>
      <c r="AMV104" s="70"/>
      <c r="AMW104" s="70"/>
      <c r="AMX104" s="70"/>
      <c r="AMY104" s="70"/>
      <c r="AMZ104" s="70"/>
      <c r="ANA104" s="70"/>
      <c r="ANB104" s="70"/>
      <c r="ANC104" s="70"/>
      <c r="AND104" s="70"/>
      <c r="ANE104" s="70"/>
      <c r="ANF104" s="70"/>
      <c r="ANG104" s="70"/>
      <c r="ANH104" s="70"/>
      <c r="ANI104" s="70"/>
      <c r="ANJ104" s="70"/>
      <c r="ANK104" s="70"/>
      <c r="ANL104" s="70"/>
      <c r="ANM104" s="70"/>
      <c r="ANN104" s="70"/>
      <c r="ANO104" s="70"/>
      <c r="ANP104" s="70"/>
      <c r="ANQ104" s="70"/>
      <c r="ANR104" s="70"/>
      <c r="ANS104" s="70"/>
      <c r="ANT104" s="70"/>
      <c r="ANU104" s="70"/>
      <c r="ANV104" s="70"/>
      <c r="ANW104" s="70"/>
      <c r="ANX104" s="70"/>
      <c r="ANY104" s="70"/>
      <c r="ANZ104" s="70"/>
      <c r="AOA104" s="70"/>
      <c r="AOB104" s="70"/>
      <c r="AOC104" s="70"/>
      <c r="AOD104" s="70"/>
      <c r="AOE104" s="70"/>
      <c r="AOF104" s="70"/>
      <c r="AOG104" s="70"/>
      <c r="AOH104" s="70"/>
      <c r="AOI104" s="70"/>
      <c r="AOJ104" s="70"/>
      <c r="AOK104" s="70"/>
      <c r="AOL104" s="70"/>
      <c r="AOM104" s="70"/>
      <c r="AON104" s="70"/>
      <c r="AOO104" s="70"/>
      <c r="AOP104" s="70"/>
      <c r="AOQ104" s="70"/>
      <c r="AOR104" s="70"/>
      <c r="AOS104" s="70"/>
      <c r="AOT104" s="70"/>
      <c r="AOU104" s="70"/>
      <c r="AOV104" s="70"/>
      <c r="AOW104" s="70"/>
      <c r="AOX104" s="70"/>
      <c r="AOY104" s="70"/>
      <c r="AOZ104" s="70"/>
      <c r="APA104" s="70"/>
      <c r="APB104" s="70"/>
      <c r="APC104" s="70"/>
      <c r="APD104" s="70"/>
      <c r="APE104" s="70"/>
      <c r="APF104" s="70"/>
      <c r="APG104" s="70"/>
      <c r="APH104" s="70"/>
      <c r="API104" s="70"/>
      <c r="APJ104" s="70"/>
      <c r="APK104" s="70"/>
      <c r="APL104" s="70"/>
      <c r="APM104" s="70"/>
      <c r="APN104" s="70"/>
      <c r="APO104" s="70"/>
      <c r="APP104" s="70"/>
      <c r="APQ104" s="70"/>
      <c r="APR104" s="70"/>
      <c r="APS104" s="70"/>
      <c r="APT104" s="70"/>
      <c r="APU104" s="70"/>
      <c r="APV104" s="70"/>
      <c r="APW104" s="70"/>
      <c r="APX104" s="70"/>
      <c r="APY104" s="70"/>
      <c r="APZ104" s="70"/>
      <c r="AQA104" s="70"/>
      <c r="AQB104" s="70"/>
      <c r="AQC104" s="70"/>
      <c r="AQD104" s="70"/>
      <c r="AQE104" s="70"/>
      <c r="AQF104" s="70"/>
      <c r="AQG104" s="70"/>
      <c r="AQH104" s="70"/>
      <c r="AQI104" s="70"/>
      <c r="AQJ104" s="70"/>
      <c r="AQK104" s="70"/>
      <c r="AQL104" s="70"/>
      <c r="AQM104" s="70"/>
      <c r="AQN104" s="70"/>
      <c r="AQO104" s="70"/>
      <c r="AQP104" s="70"/>
      <c r="AQQ104" s="70"/>
      <c r="AQR104" s="70"/>
      <c r="AQS104" s="70"/>
      <c r="AQT104" s="70"/>
      <c r="AQU104" s="70"/>
      <c r="AQV104" s="70"/>
      <c r="AQW104" s="70"/>
      <c r="AQX104" s="70"/>
      <c r="AQY104" s="70"/>
      <c r="AQZ104" s="70"/>
      <c r="ARA104" s="70"/>
      <c r="ARB104" s="70"/>
      <c r="ARC104" s="70"/>
      <c r="ARD104" s="70"/>
      <c r="ARE104" s="70"/>
      <c r="ARF104" s="70"/>
      <c r="ARG104" s="70"/>
      <c r="ARH104" s="70"/>
      <c r="ARI104" s="70"/>
      <c r="ARJ104" s="70"/>
      <c r="ARK104" s="70"/>
      <c r="ARL104" s="70"/>
      <c r="ARM104" s="70"/>
      <c r="ARN104" s="70"/>
      <c r="ARO104" s="70"/>
      <c r="ARP104" s="70"/>
      <c r="ARQ104" s="70"/>
      <c r="ARR104" s="70"/>
      <c r="ARS104" s="70"/>
      <c r="ART104" s="70"/>
      <c r="ARU104" s="70"/>
      <c r="ARV104" s="70"/>
      <c r="ARW104" s="70"/>
      <c r="ARX104" s="70"/>
      <c r="ARY104" s="70"/>
      <c r="ARZ104" s="70"/>
      <c r="ASA104" s="70"/>
      <c r="ASB104" s="70"/>
    </row>
    <row r="105" spans="1:1174" ht="11.25" customHeight="1" x14ac:dyDescent="0.2">
      <c r="G105" s="238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70"/>
      <c r="BB105" s="70"/>
      <c r="BC105" s="70"/>
      <c r="BD105" s="70"/>
      <c r="BE105" s="70"/>
      <c r="BF105" s="70"/>
      <c r="BG105" s="70"/>
      <c r="BH105" s="70"/>
      <c r="BI105" s="70"/>
      <c r="BJ105" s="70"/>
      <c r="BK105" s="70"/>
      <c r="BL105" s="70"/>
      <c r="BM105" s="70"/>
      <c r="BN105" s="70"/>
      <c r="BO105" s="70"/>
      <c r="BP105" s="70"/>
      <c r="BQ105" s="70"/>
      <c r="BR105" s="70"/>
      <c r="BS105" s="70"/>
      <c r="BT105" s="70"/>
      <c r="BU105" s="70"/>
      <c r="BV105" s="70"/>
      <c r="BW105" s="70"/>
      <c r="BX105" s="70"/>
      <c r="BY105" s="70"/>
      <c r="BZ105" s="70"/>
      <c r="CA105" s="70"/>
      <c r="CB105" s="70"/>
      <c r="CC105" s="70"/>
      <c r="CD105" s="70"/>
      <c r="CE105" s="70"/>
      <c r="CF105" s="70"/>
      <c r="CG105" s="70"/>
      <c r="CH105" s="70"/>
      <c r="CI105" s="70"/>
      <c r="CJ105" s="70"/>
      <c r="CK105" s="70"/>
      <c r="CL105" s="70"/>
      <c r="CM105" s="70"/>
      <c r="CN105" s="70"/>
      <c r="CO105" s="70"/>
      <c r="CP105" s="70"/>
      <c r="CQ105" s="70"/>
      <c r="CR105" s="70"/>
      <c r="CS105" s="70"/>
      <c r="CT105" s="70"/>
      <c r="CU105" s="70"/>
      <c r="CV105" s="70"/>
      <c r="CW105" s="70"/>
      <c r="CX105" s="70"/>
      <c r="CY105" s="70"/>
      <c r="CZ105" s="70"/>
      <c r="DA105" s="70"/>
      <c r="DB105" s="70"/>
      <c r="DC105" s="70"/>
      <c r="DD105" s="70"/>
      <c r="DE105" s="70"/>
      <c r="DF105" s="70"/>
      <c r="DG105" s="70"/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0"/>
      <c r="DV105" s="70"/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0"/>
      <c r="EK105" s="70"/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0"/>
      <c r="EZ105" s="70"/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0"/>
      <c r="FO105" s="70"/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0"/>
      <c r="GD105" s="70"/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0"/>
      <c r="GS105" s="70"/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0"/>
      <c r="HH105" s="70"/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0"/>
      <c r="HW105" s="70"/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0"/>
      <c r="IL105" s="70"/>
      <c r="IM105" s="70"/>
      <c r="IN105" s="70"/>
      <c r="IO105" s="70"/>
      <c r="IP105" s="70"/>
      <c r="IQ105" s="70"/>
      <c r="IR105" s="70"/>
      <c r="IS105" s="70"/>
      <c r="IT105" s="70"/>
      <c r="IU105" s="70"/>
      <c r="IV105" s="70"/>
      <c r="IW105" s="70"/>
      <c r="IX105" s="70"/>
      <c r="IY105" s="70"/>
      <c r="IZ105" s="70"/>
      <c r="JA105" s="70"/>
      <c r="JB105" s="70"/>
      <c r="JC105" s="70"/>
      <c r="JD105" s="70"/>
      <c r="JE105" s="70"/>
      <c r="JF105" s="70"/>
      <c r="JG105" s="70"/>
      <c r="JH105" s="70"/>
      <c r="JI105" s="70"/>
      <c r="JJ105" s="70"/>
      <c r="JK105" s="70"/>
      <c r="JL105" s="70"/>
      <c r="JM105" s="70"/>
      <c r="JN105" s="70"/>
      <c r="JO105" s="70"/>
      <c r="JP105" s="70"/>
      <c r="JQ105" s="70"/>
      <c r="JR105" s="70"/>
      <c r="JS105" s="70"/>
      <c r="JT105" s="70"/>
      <c r="JU105" s="70"/>
      <c r="JV105" s="70"/>
      <c r="JW105" s="70"/>
      <c r="JX105" s="70"/>
      <c r="JY105" s="70"/>
      <c r="JZ105" s="70"/>
      <c r="KA105" s="70"/>
      <c r="KB105" s="70"/>
      <c r="KC105" s="70"/>
      <c r="KD105" s="70"/>
      <c r="KE105" s="70"/>
      <c r="KF105" s="70"/>
      <c r="KG105" s="70"/>
      <c r="KH105" s="70"/>
      <c r="KI105" s="70"/>
      <c r="KJ105" s="70"/>
      <c r="KK105" s="70"/>
      <c r="KL105" s="70"/>
      <c r="KM105" s="70"/>
      <c r="KN105" s="70"/>
      <c r="KO105" s="70"/>
      <c r="KP105" s="70"/>
      <c r="KQ105" s="70"/>
      <c r="KR105" s="70"/>
      <c r="KS105" s="70"/>
      <c r="KT105" s="70"/>
      <c r="KU105" s="70"/>
      <c r="KV105" s="70"/>
      <c r="KW105" s="70"/>
      <c r="KX105" s="70"/>
      <c r="KY105" s="70"/>
      <c r="KZ105" s="70"/>
      <c r="LA105" s="70"/>
      <c r="LB105" s="70"/>
      <c r="LC105" s="70"/>
      <c r="LD105" s="70"/>
      <c r="LE105" s="70"/>
      <c r="LF105" s="70"/>
      <c r="LG105" s="70"/>
      <c r="LH105" s="70"/>
      <c r="LI105" s="70"/>
      <c r="LJ105" s="70"/>
      <c r="LK105" s="70"/>
      <c r="LL105" s="70"/>
      <c r="LM105" s="70"/>
      <c r="LN105" s="70"/>
      <c r="LO105" s="70"/>
      <c r="LP105" s="70"/>
      <c r="LQ105" s="70"/>
      <c r="LR105" s="70"/>
      <c r="LS105" s="70"/>
      <c r="LT105" s="70"/>
      <c r="LU105" s="70"/>
      <c r="LV105" s="70"/>
      <c r="LW105" s="70"/>
      <c r="LX105" s="70"/>
      <c r="LY105" s="70"/>
      <c r="LZ105" s="70"/>
      <c r="MA105" s="70"/>
      <c r="MB105" s="70"/>
      <c r="MC105" s="70"/>
      <c r="MD105" s="70"/>
      <c r="ME105" s="70"/>
      <c r="MF105" s="70"/>
      <c r="MG105" s="70"/>
      <c r="MH105" s="70"/>
      <c r="MI105" s="70"/>
      <c r="MJ105" s="70"/>
      <c r="MK105" s="70"/>
      <c r="ML105" s="70"/>
      <c r="MM105" s="70"/>
      <c r="MN105" s="70"/>
      <c r="MO105" s="70"/>
      <c r="MP105" s="70"/>
      <c r="MQ105" s="70"/>
      <c r="MR105" s="70"/>
      <c r="MS105" s="70"/>
      <c r="MT105" s="70"/>
      <c r="MU105" s="70"/>
      <c r="MV105" s="70"/>
      <c r="MW105" s="70"/>
      <c r="MX105" s="70"/>
      <c r="MY105" s="70"/>
      <c r="MZ105" s="70"/>
      <c r="NA105" s="70"/>
      <c r="NB105" s="70"/>
      <c r="NC105" s="70"/>
      <c r="ND105" s="70"/>
      <c r="NE105" s="70"/>
      <c r="NF105" s="70"/>
      <c r="NG105" s="70"/>
      <c r="NH105" s="70"/>
      <c r="NI105" s="70"/>
      <c r="NJ105" s="70"/>
      <c r="NK105" s="70"/>
      <c r="NL105" s="70"/>
      <c r="NM105" s="70"/>
      <c r="NN105" s="70"/>
      <c r="NO105" s="70"/>
      <c r="NP105" s="70"/>
      <c r="NQ105" s="70"/>
      <c r="NR105" s="70"/>
      <c r="NS105" s="70"/>
      <c r="NT105" s="70"/>
      <c r="NU105" s="70"/>
      <c r="NV105" s="70"/>
      <c r="NW105" s="70"/>
      <c r="NX105" s="70"/>
      <c r="NY105" s="70"/>
      <c r="NZ105" s="70"/>
      <c r="OA105" s="70"/>
      <c r="OB105" s="70"/>
      <c r="OC105" s="70"/>
      <c r="OD105" s="70"/>
      <c r="OE105" s="70"/>
      <c r="OF105" s="70"/>
      <c r="OG105" s="70"/>
      <c r="OH105" s="70"/>
      <c r="OI105" s="70"/>
      <c r="OJ105" s="70"/>
      <c r="OK105" s="70"/>
      <c r="OL105" s="70"/>
      <c r="OM105" s="70"/>
      <c r="ON105" s="70"/>
      <c r="OO105" s="70"/>
      <c r="OP105" s="70"/>
      <c r="OQ105" s="70"/>
      <c r="OR105" s="70"/>
      <c r="OS105" s="70"/>
      <c r="OT105" s="70"/>
      <c r="OU105" s="70"/>
      <c r="OV105" s="70"/>
      <c r="OW105" s="70"/>
      <c r="OX105" s="70"/>
      <c r="OY105" s="70"/>
      <c r="OZ105" s="70"/>
      <c r="PA105" s="70"/>
      <c r="PB105" s="70"/>
      <c r="PC105" s="70"/>
      <c r="PD105" s="70"/>
      <c r="PE105" s="70"/>
      <c r="PF105" s="70"/>
      <c r="PG105" s="70"/>
      <c r="PH105" s="70"/>
      <c r="PI105" s="70"/>
      <c r="PJ105" s="70"/>
      <c r="PK105" s="70"/>
      <c r="PL105" s="70"/>
      <c r="PM105" s="70"/>
      <c r="PN105" s="70"/>
      <c r="PO105" s="70"/>
      <c r="PP105" s="70"/>
      <c r="PQ105" s="70"/>
      <c r="PR105" s="70"/>
      <c r="PS105" s="70"/>
      <c r="PT105" s="70"/>
      <c r="PU105" s="70"/>
      <c r="PV105" s="70"/>
      <c r="PW105" s="70"/>
      <c r="PX105" s="70"/>
      <c r="PY105" s="70"/>
      <c r="PZ105" s="70"/>
      <c r="QA105" s="70"/>
      <c r="QB105" s="70"/>
      <c r="QC105" s="70"/>
      <c r="QD105" s="70"/>
      <c r="QE105" s="70"/>
      <c r="QF105" s="70"/>
      <c r="QG105" s="70"/>
      <c r="QH105" s="70"/>
      <c r="QI105" s="70"/>
      <c r="QJ105" s="70"/>
      <c r="QK105" s="70"/>
      <c r="QL105" s="70"/>
      <c r="QM105" s="70"/>
      <c r="QN105" s="70"/>
      <c r="QO105" s="70"/>
      <c r="QP105" s="70"/>
      <c r="QQ105" s="70"/>
      <c r="QR105" s="70"/>
      <c r="QS105" s="70"/>
      <c r="QT105" s="70"/>
      <c r="QU105" s="70"/>
      <c r="QV105" s="70"/>
      <c r="QW105" s="70"/>
      <c r="QX105" s="70"/>
      <c r="QY105" s="70"/>
      <c r="QZ105" s="70"/>
      <c r="RA105" s="70"/>
      <c r="RB105" s="70"/>
      <c r="RC105" s="70"/>
      <c r="RD105" s="70"/>
      <c r="RE105" s="70"/>
      <c r="RF105" s="70"/>
      <c r="RG105" s="70"/>
      <c r="RH105" s="70"/>
      <c r="RI105" s="70"/>
      <c r="RJ105" s="70"/>
      <c r="RK105" s="70"/>
      <c r="RL105" s="70"/>
      <c r="RM105" s="70"/>
      <c r="RN105" s="70"/>
      <c r="RO105" s="70"/>
      <c r="RP105" s="70"/>
      <c r="RQ105" s="70"/>
      <c r="RR105" s="70"/>
      <c r="RS105" s="70"/>
      <c r="RT105" s="70"/>
      <c r="RU105" s="70"/>
      <c r="RV105" s="70"/>
      <c r="RW105" s="70"/>
      <c r="RX105" s="70"/>
      <c r="RY105" s="70"/>
      <c r="RZ105" s="70"/>
      <c r="SA105" s="70"/>
      <c r="SB105" s="70"/>
      <c r="SC105" s="70"/>
      <c r="SD105" s="70"/>
      <c r="SE105" s="70"/>
      <c r="SF105" s="70"/>
      <c r="SG105" s="70"/>
      <c r="SH105" s="70"/>
      <c r="SI105" s="70"/>
      <c r="SJ105" s="70"/>
      <c r="SK105" s="70"/>
      <c r="SL105" s="70"/>
      <c r="SM105" s="70"/>
      <c r="SN105" s="70"/>
      <c r="SO105" s="70"/>
      <c r="SP105" s="70"/>
      <c r="SQ105" s="70"/>
      <c r="SR105" s="70"/>
      <c r="SS105" s="70"/>
      <c r="ST105" s="70"/>
      <c r="SU105" s="70"/>
      <c r="SV105" s="70"/>
      <c r="SW105" s="70"/>
      <c r="SX105" s="70"/>
      <c r="SY105" s="70"/>
      <c r="SZ105" s="70"/>
      <c r="TA105" s="70"/>
      <c r="TB105" s="70"/>
      <c r="TC105" s="70"/>
      <c r="TD105" s="70"/>
      <c r="TE105" s="70"/>
      <c r="TF105" s="70"/>
      <c r="TG105" s="70"/>
      <c r="TH105" s="70"/>
      <c r="TI105" s="70"/>
      <c r="TJ105" s="70"/>
      <c r="TK105" s="70"/>
      <c r="TL105" s="70"/>
      <c r="TM105" s="70"/>
      <c r="TN105" s="70"/>
      <c r="TO105" s="70"/>
      <c r="TP105" s="70"/>
      <c r="TQ105" s="70"/>
      <c r="TR105" s="70"/>
      <c r="TS105" s="70"/>
      <c r="TT105" s="70"/>
      <c r="TU105" s="70"/>
      <c r="TV105" s="70"/>
      <c r="TW105" s="70"/>
      <c r="TX105" s="70"/>
      <c r="TY105" s="70"/>
      <c r="TZ105" s="70"/>
      <c r="UA105" s="70"/>
      <c r="UB105" s="70"/>
      <c r="UC105" s="70"/>
      <c r="UD105" s="70"/>
      <c r="UE105" s="70"/>
      <c r="UF105" s="70"/>
      <c r="UG105" s="70"/>
      <c r="UH105" s="70"/>
      <c r="UI105" s="70"/>
      <c r="UJ105" s="70"/>
      <c r="UK105" s="70"/>
      <c r="UL105" s="70"/>
      <c r="UM105" s="70"/>
      <c r="UN105" s="70"/>
      <c r="UO105" s="70"/>
      <c r="UP105" s="70"/>
      <c r="UQ105" s="70"/>
      <c r="UR105" s="70"/>
      <c r="US105" s="70"/>
      <c r="UT105" s="70"/>
      <c r="UU105" s="70"/>
      <c r="UV105" s="70"/>
      <c r="UW105" s="70"/>
      <c r="UX105" s="70"/>
      <c r="UY105" s="70"/>
      <c r="UZ105" s="70"/>
      <c r="VA105" s="70"/>
      <c r="VB105" s="70"/>
      <c r="VC105" s="70"/>
      <c r="VD105" s="70"/>
      <c r="VE105" s="70"/>
      <c r="VF105" s="70"/>
      <c r="VG105" s="70"/>
      <c r="VH105" s="70"/>
      <c r="VI105" s="70"/>
      <c r="VJ105" s="70"/>
      <c r="VK105" s="70"/>
      <c r="VL105" s="70"/>
      <c r="VM105" s="70"/>
      <c r="VN105" s="70"/>
      <c r="VO105" s="70"/>
      <c r="VP105" s="70"/>
      <c r="VQ105" s="70"/>
      <c r="VR105" s="70"/>
      <c r="VS105" s="70"/>
      <c r="VT105" s="70"/>
      <c r="VU105" s="70"/>
      <c r="VV105" s="70"/>
      <c r="VW105" s="70"/>
      <c r="VX105" s="70"/>
      <c r="VY105" s="70"/>
      <c r="VZ105" s="70"/>
      <c r="WA105" s="70"/>
      <c r="WB105" s="70"/>
      <c r="WC105" s="70"/>
      <c r="WD105" s="70"/>
      <c r="WE105" s="70"/>
      <c r="WF105" s="70"/>
      <c r="WG105" s="70"/>
      <c r="WH105" s="70"/>
      <c r="WI105" s="70"/>
      <c r="WJ105" s="70"/>
      <c r="WK105" s="70"/>
      <c r="WL105" s="70"/>
      <c r="WM105" s="70"/>
      <c r="WN105" s="70"/>
      <c r="WO105" s="70"/>
      <c r="WP105" s="70"/>
      <c r="WQ105" s="70"/>
      <c r="WR105" s="70"/>
      <c r="WS105" s="70"/>
      <c r="WT105" s="70"/>
      <c r="WU105" s="70"/>
      <c r="WV105" s="70"/>
      <c r="WW105" s="70"/>
      <c r="WX105" s="70"/>
      <c r="WY105" s="70"/>
      <c r="WZ105" s="70"/>
      <c r="XA105" s="70"/>
      <c r="XB105" s="70"/>
      <c r="XC105" s="70"/>
      <c r="XD105" s="70"/>
      <c r="XE105" s="70"/>
      <c r="XF105" s="70"/>
      <c r="XG105" s="70"/>
      <c r="XH105" s="70"/>
      <c r="XI105" s="70"/>
      <c r="XJ105" s="70"/>
      <c r="XK105" s="70"/>
      <c r="XL105" s="70"/>
      <c r="XM105" s="70"/>
      <c r="XN105" s="70"/>
      <c r="XO105" s="70"/>
      <c r="XP105" s="70"/>
      <c r="XQ105" s="70"/>
      <c r="XR105" s="70"/>
      <c r="XS105" s="70"/>
      <c r="XT105" s="70"/>
      <c r="XU105" s="70"/>
      <c r="XV105" s="70"/>
      <c r="XW105" s="70"/>
      <c r="XX105" s="70"/>
      <c r="XY105" s="70"/>
      <c r="XZ105" s="70"/>
      <c r="YA105" s="70"/>
      <c r="YB105" s="70"/>
      <c r="YC105" s="70"/>
      <c r="YD105" s="70"/>
      <c r="YE105" s="70"/>
      <c r="YF105" s="70"/>
      <c r="YG105" s="70"/>
      <c r="YH105" s="70"/>
      <c r="YI105" s="70"/>
      <c r="YJ105" s="70"/>
      <c r="YK105" s="70"/>
      <c r="YL105" s="70"/>
      <c r="YM105" s="70"/>
      <c r="YN105" s="70"/>
      <c r="YO105" s="70"/>
      <c r="YP105" s="70"/>
      <c r="YQ105" s="70"/>
      <c r="YR105" s="70"/>
      <c r="YS105" s="70"/>
      <c r="YT105" s="70"/>
      <c r="YU105" s="70"/>
      <c r="YV105" s="70"/>
      <c r="YW105" s="70"/>
      <c r="YX105" s="70"/>
      <c r="YY105" s="70"/>
      <c r="YZ105" s="70"/>
      <c r="ZA105" s="70"/>
      <c r="ZB105" s="70"/>
      <c r="ZC105" s="70"/>
      <c r="ZD105" s="70"/>
      <c r="ZE105" s="70"/>
      <c r="ZF105" s="70"/>
      <c r="ZG105" s="70"/>
      <c r="ZH105" s="70"/>
      <c r="ZI105" s="70"/>
      <c r="ZJ105" s="70"/>
      <c r="ZK105" s="70"/>
      <c r="ZL105" s="70"/>
      <c r="ZM105" s="70"/>
      <c r="ZN105" s="70"/>
      <c r="ZO105" s="70"/>
      <c r="ZP105" s="70"/>
      <c r="ZQ105" s="70"/>
      <c r="ZR105" s="70"/>
      <c r="ZS105" s="70"/>
      <c r="ZT105" s="70"/>
      <c r="ZU105" s="70"/>
      <c r="ZV105" s="70"/>
      <c r="ZW105" s="70"/>
      <c r="ZX105" s="70"/>
      <c r="ZY105" s="70"/>
      <c r="ZZ105" s="70"/>
      <c r="AAA105" s="70"/>
      <c r="AAB105" s="70"/>
      <c r="AAC105" s="70"/>
      <c r="AAD105" s="70"/>
      <c r="AAE105" s="70"/>
      <c r="AAF105" s="70"/>
      <c r="AAG105" s="70"/>
      <c r="AAH105" s="70"/>
      <c r="AAI105" s="70"/>
      <c r="AAJ105" s="70"/>
      <c r="AAK105" s="70"/>
      <c r="AAL105" s="70"/>
      <c r="AAM105" s="70"/>
      <c r="AAN105" s="70"/>
      <c r="AAO105" s="70"/>
      <c r="AAP105" s="70"/>
      <c r="AAQ105" s="70"/>
      <c r="AAR105" s="70"/>
      <c r="AAS105" s="70"/>
      <c r="AAT105" s="70"/>
      <c r="AAU105" s="70"/>
      <c r="AAV105" s="70"/>
      <c r="AAW105" s="70"/>
      <c r="AAX105" s="70"/>
      <c r="AAY105" s="70"/>
      <c r="AAZ105" s="70"/>
      <c r="ABA105" s="70"/>
      <c r="ABB105" s="70"/>
      <c r="ABC105" s="70"/>
      <c r="ABD105" s="70"/>
      <c r="ABE105" s="70"/>
      <c r="ABF105" s="70"/>
      <c r="ABG105" s="70"/>
      <c r="ABH105" s="70"/>
      <c r="ABI105" s="70"/>
      <c r="ABJ105" s="70"/>
      <c r="ABK105" s="70"/>
      <c r="ABL105" s="70"/>
      <c r="ABM105" s="70"/>
      <c r="ABN105" s="70"/>
      <c r="ABO105" s="70"/>
      <c r="ABP105" s="70"/>
      <c r="ABQ105" s="70"/>
      <c r="ABR105" s="70"/>
      <c r="ABS105" s="70"/>
      <c r="ABT105" s="70"/>
      <c r="ABU105" s="70"/>
      <c r="ABV105" s="70"/>
      <c r="ABW105" s="70"/>
      <c r="ABX105" s="70"/>
      <c r="ABY105" s="70"/>
      <c r="ABZ105" s="70"/>
      <c r="ACA105" s="70"/>
      <c r="ACB105" s="70"/>
      <c r="ACC105" s="70"/>
      <c r="ACD105" s="70"/>
      <c r="ACE105" s="70"/>
      <c r="ACF105" s="70"/>
      <c r="ACG105" s="70"/>
      <c r="ACH105" s="70"/>
      <c r="ACI105" s="70"/>
      <c r="ACJ105" s="70"/>
      <c r="ACK105" s="70"/>
      <c r="ACL105" s="70"/>
      <c r="ACM105" s="70"/>
      <c r="ACN105" s="70"/>
      <c r="ACO105" s="70"/>
      <c r="ACP105" s="70"/>
      <c r="ACQ105" s="70"/>
      <c r="ACR105" s="70"/>
      <c r="ACS105" s="70"/>
      <c r="ACT105" s="70"/>
      <c r="ACU105" s="70"/>
      <c r="ACV105" s="70"/>
      <c r="ACW105" s="70"/>
      <c r="ACX105" s="70"/>
      <c r="ACY105" s="70"/>
      <c r="ACZ105" s="70"/>
      <c r="ADA105" s="70"/>
      <c r="ADB105" s="70"/>
      <c r="ADC105" s="70"/>
      <c r="ADD105" s="70"/>
      <c r="ADE105" s="70"/>
      <c r="ADF105" s="70"/>
      <c r="ADG105" s="70"/>
      <c r="ADH105" s="70"/>
      <c r="ADI105" s="70"/>
      <c r="ADJ105" s="70"/>
      <c r="ADK105" s="70"/>
      <c r="ADL105" s="70"/>
      <c r="ADM105" s="70"/>
      <c r="ADN105" s="70"/>
      <c r="ADO105" s="70"/>
      <c r="ADP105" s="70"/>
      <c r="ADQ105" s="70"/>
      <c r="ADR105" s="70"/>
      <c r="ADS105" s="70"/>
      <c r="ADT105" s="70"/>
      <c r="ADU105" s="70"/>
      <c r="ADV105" s="70"/>
      <c r="ADW105" s="70"/>
      <c r="ADX105" s="70"/>
      <c r="ADY105" s="70"/>
      <c r="ADZ105" s="70"/>
      <c r="AEA105" s="70"/>
      <c r="AEB105" s="70"/>
      <c r="AEC105" s="70"/>
      <c r="AED105" s="70"/>
      <c r="AEE105" s="70"/>
      <c r="AEF105" s="70"/>
      <c r="AEG105" s="70"/>
      <c r="AEH105" s="70"/>
      <c r="AEI105" s="70"/>
      <c r="AEJ105" s="70"/>
      <c r="AEK105" s="70"/>
      <c r="AEL105" s="70"/>
      <c r="AEM105" s="70"/>
      <c r="AEN105" s="70"/>
      <c r="AEO105" s="70"/>
      <c r="AEP105" s="70"/>
      <c r="AEQ105" s="70"/>
      <c r="AER105" s="70"/>
      <c r="AES105" s="70"/>
      <c r="AET105" s="70"/>
      <c r="AEU105" s="70"/>
      <c r="AEV105" s="70"/>
      <c r="AEW105" s="70"/>
      <c r="AEX105" s="70"/>
      <c r="AEY105" s="70"/>
      <c r="AEZ105" s="70"/>
      <c r="AFA105" s="70"/>
      <c r="AFB105" s="70"/>
      <c r="AFC105" s="70"/>
      <c r="AFD105" s="70"/>
      <c r="AFE105" s="70"/>
      <c r="AFF105" s="70"/>
      <c r="AFG105" s="70"/>
      <c r="AFH105" s="70"/>
      <c r="AFI105" s="70"/>
      <c r="AFJ105" s="70"/>
      <c r="AFK105" s="70"/>
      <c r="AFL105" s="70"/>
      <c r="AFM105" s="70"/>
      <c r="AFN105" s="70"/>
      <c r="AFO105" s="70"/>
      <c r="AFP105" s="70"/>
      <c r="AFQ105" s="70"/>
      <c r="AFR105" s="70"/>
      <c r="AFS105" s="70"/>
      <c r="AFT105" s="70"/>
      <c r="AFU105" s="70"/>
      <c r="AFV105" s="70"/>
      <c r="AFW105" s="70"/>
      <c r="AFX105" s="70"/>
      <c r="AFY105" s="70"/>
      <c r="AFZ105" s="70"/>
      <c r="AGA105" s="70"/>
      <c r="AGB105" s="70"/>
      <c r="AGC105" s="70"/>
      <c r="AGD105" s="70"/>
      <c r="AGE105" s="70"/>
      <c r="AGF105" s="70"/>
      <c r="AGG105" s="70"/>
      <c r="AGH105" s="70"/>
      <c r="AGI105" s="70"/>
      <c r="AGJ105" s="70"/>
      <c r="AGK105" s="70"/>
      <c r="AGL105" s="70"/>
      <c r="AGM105" s="70"/>
      <c r="AGN105" s="70"/>
      <c r="AGO105" s="70"/>
      <c r="AGP105" s="70"/>
      <c r="AGQ105" s="70"/>
      <c r="AGR105" s="70"/>
      <c r="AGS105" s="70"/>
      <c r="AGT105" s="70"/>
      <c r="AGU105" s="70"/>
      <c r="AGV105" s="70"/>
      <c r="AGW105" s="70"/>
      <c r="AGX105" s="70"/>
      <c r="AGY105" s="70"/>
      <c r="AGZ105" s="70"/>
      <c r="AHA105" s="70"/>
      <c r="AHB105" s="70"/>
      <c r="AHC105" s="70"/>
      <c r="AHD105" s="70"/>
      <c r="AHE105" s="70"/>
      <c r="AHF105" s="70"/>
      <c r="AHG105" s="70"/>
      <c r="AHH105" s="70"/>
      <c r="AHI105" s="70"/>
      <c r="AHJ105" s="70"/>
      <c r="AHK105" s="70"/>
      <c r="AHL105" s="70"/>
      <c r="AHM105" s="70"/>
      <c r="AHN105" s="70"/>
      <c r="AHO105" s="70"/>
      <c r="AHP105" s="70"/>
      <c r="AHQ105" s="70"/>
      <c r="AHR105" s="70"/>
      <c r="AHS105" s="70"/>
      <c r="AHT105" s="70"/>
      <c r="AHU105" s="70"/>
      <c r="AHV105" s="70"/>
      <c r="AHW105" s="70"/>
      <c r="AHX105" s="70"/>
      <c r="AHY105" s="70"/>
      <c r="AHZ105" s="70"/>
      <c r="AIA105" s="70"/>
      <c r="AIB105" s="70"/>
      <c r="AIC105" s="70"/>
      <c r="AID105" s="70"/>
      <c r="AIE105" s="70"/>
      <c r="AIF105" s="70"/>
      <c r="AIG105" s="70"/>
      <c r="AIH105" s="70"/>
      <c r="AII105" s="70"/>
      <c r="AIJ105" s="70"/>
      <c r="AIK105" s="70"/>
      <c r="AIL105" s="70"/>
      <c r="AIM105" s="70"/>
      <c r="AIN105" s="70"/>
      <c r="AIO105" s="70"/>
      <c r="AIP105" s="70"/>
      <c r="AIQ105" s="70"/>
      <c r="AIR105" s="70"/>
      <c r="AIS105" s="70"/>
      <c r="AIT105" s="70"/>
      <c r="AIU105" s="70"/>
      <c r="AIV105" s="70"/>
      <c r="AIW105" s="70"/>
      <c r="AIX105" s="70"/>
      <c r="AIY105" s="70"/>
      <c r="AIZ105" s="70"/>
      <c r="AJA105" s="70"/>
      <c r="AJB105" s="70"/>
      <c r="AJC105" s="70"/>
      <c r="AJD105" s="70"/>
      <c r="AJE105" s="70"/>
      <c r="AJF105" s="70"/>
      <c r="AJG105" s="70"/>
      <c r="AJH105" s="70"/>
      <c r="AJI105" s="70"/>
      <c r="AJJ105" s="70"/>
      <c r="AJK105" s="70"/>
      <c r="AJL105" s="70"/>
      <c r="AJM105" s="70"/>
      <c r="AJN105" s="70"/>
      <c r="AJO105" s="70"/>
      <c r="AJP105" s="70"/>
      <c r="AJQ105" s="70"/>
      <c r="AJR105" s="70"/>
      <c r="AJS105" s="70"/>
      <c r="AJT105" s="70"/>
      <c r="AJU105" s="70"/>
      <c r="AJV105" s="70"/>
      <c r="AJW105" s="70"/>
      <c r="AJX105" s="70"/>
      <c r="AJY105" s="70"/>
      <c r="AJZ105" s="70"/>
      <c r="AKA105" s="70"/>
      <c r="AKB105" s="70"/>
      <c r="AKC105" s="70"/>
      <c r="AKD105" s="70"/>
      <c r="AKE105" s="70"/>
      <c r="AKF105" s="70"/>
      <c r="AKG105" s="70"/>
      <c r="AKH105" s="70"/>
      <c r="AKI105" s="70"/>
      <c r="AKJ105" s="70"/>
      <c r="AKK105" s="70"/>
      <c r="AKL105" s="70"/>
      <c r="AKM105" s="70"/>
      <c r="AKN105" s="70"/>
      <c r="AKO105" s="70"/>
      <c r="AKP105" s="70"/>
      <c r="AKQ105" s="70"/>
      <c r="AKR105" s="70"/>
      <c r="AKS105" s="70"/>
      <c r="AKT105" s="70"/>
      <c r="AKU105" s="70"/>
      <c r="AKV105" s="70"/>
      <c r="AKW105" s="70"/>
      <c r="AKX105" s="70"/>
      <c r="AKY105" s="70"/>
      <c r="AKZ105" s="70"/>
      <c r="ALA105" s="70"/>
      <c r="ALB105" s="70"/>
      <c r="ALC105" s="70"/>
      <c r="ALD105" s="70"/>
      <c r="ALE105" s="70"/>
      <c r="ALF105" s="70"/>
      <c r="ALG105" s="70"/>
      <c r="ALH105" s="70"/>
      <c r="ALI105" s="70"/>
      <c r="ALJ105" s="70"/>
      <c r="ALK105" s="70"/>
      <c r="ALL105" s="70"/>
      <c r="ALM105" s="70"/>
      <c r="ALN105" s="70"/>
      <c r="ALO105" s="70"/>
      <c r="ALP105" s="70"/>
      <c r="ALQ105" s="70"/>
      <c r="ALR105" s="70"/>
      <c r="ALS105" s="70"/>
      <c r="ALT105" s="70"/>
      <c r="ALU105" s="70"/>
      <c r="ALV105" s="70"/>
      <c r="ALW105" s="70"/>
      <c r="ALX105" s="70"/>
      <c r="ALY105" s="70"/>
      <c r="ALZ105" s="70"/>
      <c r="AMA105" s="70"/>
      <c r="AMB105" s="70"/>
      <c r="AMC105" s="70"/>
      <c r="AMD105" s="70"/>
      <c r="AME105" s="70"/>
      <c r="AMF105" s="70"/>
      <c r="AMG105" s="70"/>
      <c r="AMH105" s="70"/>
      <c r="AMI105" s="70"/>
      <c r="AMJ105" s="70"/>
      <c r="AMK105" s="70"/>
      <c r="AML105" s="70"/>
      <c r="AMM105" s="70"/>
      <c r="AMN105" s="70"/>
      <c r="AMO105" s="70"/>
      <c r="AMP105" s="70"/>
      <c r="AMQ105" s="70"/>
      <c r="AMR105" s="70"/>
      <c r="AMS105" s="70"/>
      <c r="AMT105" s="70"/>
      <c r="AMU105" s="70"/>
      <c r="AMV105" s="70"/>
      <c r="AMW105" s="70"/>
      <c r="AMX105" s="70"/>
      <c r="AMY105" s="70"/>
      <c r="AMZ105" s="70"/>
      <c r="ANA105" s="70"/>
      <c r="ANB105" s="70"/>
      <c r="ANC105" s="70"/>
      <c r="AND105" s="70"/>
      <c r="ANE105" s="70"/>
      <c r="ANF105" s="70"/>
      <c r="ANG105" s="70"/>
      <c r="ANH105" s="70"/>
      <c r="ANI105" s="70"/>
      <c r="ANJ105" s="70"/>
      <c r="ANK105" s="70"/>
      <c r="ANL105" s="70"/>
      <c r="ANM105" s="70"/>
      <c r="ANN105" s="70"/>
      <c r="ANO105" s="70"/>
      <c r="ANP105" s="70"/>
      <c r="ANQ105" s="70"/>
      <c r="ANR105" s="70"/>
      <c r="ANS105" s="70"/>
      <c r="ANT105" s="70"/>
      <c r="ANU105" s="70"/>
      <c r="ANV105" s="70"/>
      <c r="ANW105" s="70"/>
      <c r="ANX105" s="70"/>
      <c r="ANY105" s="70"/>
      <c r="ANZ105" s="70"/>
      <c r="AOA105" s="70"/>
      <c r="AOB105" s="70"/>
      <c r="AOC105" s="70"/>
      <c r="AOD105" s="70"/>
      <c r="AOE105" s="70"/>
      <c r="AOF105" s="70"/>
      <c r="AOG105" s="70"/>
      <c r="AOH105" s="70"/>
      <c r="AOI105" s="70"/>
      <c r="AOJ105" s="70"/>
      <c r="AOK105" s="70"/>
      <c r="AOL105" s="70"/>
      <c r="AOM105" s="70"/>
      <c r="AON105" s="70"/>
      <c r="AOO105" s="70"/>
      <c r="AOP105" s="70"/>
      <c r="AOQ105" s="70"/>
      <c r="AOR105" s="70"/>
      <c r="AOS105" s="70"/>
      <c r="AOT105" s="70"/>
      <c r="AOU105" s="70"/>
      <c r="AOV105" s="70"/>
      <c r="AOW105" s="70"/>
      <c r="AOX105" s="70"/>
      <c r="AOY105" s="70"/>
      <c r="AOZ105" s="70"/>
      <c r="APA105" s="70"/>
      <c r="APB105" s="70"/>
      <c r="APC105" s="70"/>
      <c r="APD105" s="70"/>
      <c r="APE105" s="70"/>
      <c r="APF105" s="70"/>
      <c r="APG105" s="70"/>
      <c r="APH105" s="70"/>
      <c r="API105" s="70"/>
      <c r="APJ105" s="70"/>
      <c r="APK105" s="70"/>
      <c r="APL105" s="70"/>
      <c r="APM105" s="70"/>
      <c r="APN105" s="70"/>
      <c r="APO105" s="70"/>
      <c r="APP105" s="70"/>
      <c r="APQ105" s="70"/>
      <c r="APR105" s="70"/>
      <c r="APS105" s="70"/>
      <c r="APT105" s="70"/>
      <c r="APU105" s="70"/>
      <c r="APV105" s="70"/>
      <c r="APW105" s="70"/>
      <c r="APX105" s="70"/>
      <c r="APY105" s="70"/>
      <c r="APZ105" s="70"/>
      <c r="AQA105" s="70"/>
      <c r="AQB105" s="70"/>
      <c r="AQC105" s="70"/>
      <c r="AQD105" s="70"/>
      <c r="AQE105" s="70"/>
      <c r="AQF105" s="70"/>
      <c r="AQG105" s="70"/>
      <c r="AQH105" s="70"/>
      <c r="AQI105" s="70"/>
      <c r="AQJ105" s="70"/>
      <c r="AQK105" s="70"/>
      <c r="AQL105" s="70"/>
      <c r="AQM105" s="70"/>
      <c r="AQN105" s="70"/>
      <c r="AQO105" s="70"/>
      <c r="AQP105" s="70"/>
      <c r="AQQ105" s="70"/>
      <c r="AQR105" s="70"/>
      <c r="AQS105" s="70"/>
      <c r="AQT105" s="70"/>
      <c r="AQU105" s="70"/>
      <c r="AQV105" s="70"/>
      <c r="AQW105" s="70"/>
      <c r="AQX105" s="70"/>
      <c r="AQY105" s="70"/>
      <c r="AQZ105" s="70"/>
      <c r="ARA105" s="70"/>
      <c r="ARB105" s="70"/>
      <c r="ARC105" s="70"/>
      <c r="ARD105" s="70"/>
      <c r="ARE105" s="70"/>
      <c r="ARF105" s="70"/>
      <c r="ARG105" s="70"/>
      <c r="ARH105" s="70"/>
      <c r="ARI105" s="70"/>
      <c r="ARJ105" s="70"/>
      <c r="ARK105" s="70"/>
      <c r="ARL105" s="70"/>
      <c r="ARM105" s="70"/>
      <c r="ARN105" s="70"/>
      <c r="ARO105" s="70"/>
      <c r="ARP105" s="70"/>
      <c r="ARQ105" s="70"/>
      <c r="ARR105" s="70"/>
      <c r="ARS105" s="70"/>
      <c r="ART105" s="70"/>
      <c r="ARU105" s="70"/>
      <c r="ARV105" s="70"/>
      <c r="ARW105" s="70"/>
      <c r="ARX105" s="70"/>
      <c r="ARY105" s="70"/>
      <c r="ARZ105" s="70"/>
      <c r="ASA105" s="70"/>
      <c r="ASB105" s="70"/>
    </row>
    <row r="106" spans="1:1174" ht="13.5" thickBot="1" x14ac:dyDescent="0.25">
      <c r="A106" s="5" t="s">
        <v>171</v>
      </c>
      <c r="G106" s="238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70"/>
      <c r="BB106" s="70"/>
      <c r="BC106" s="70"/>
      <c r="BD106" s="70"/>
      <c r="BE106" s="70"/>
      <c r="BF106" s="70"/>
      <c r="BG106" s="70"/>
      <c r="BH106" s="70"/>
      <c r="BI106" s="70"/>
      <c r="BJ106" s="70"/>
      <c r="BK106" s="70"/>
      <c r="BL106" s="70"/>
      <c r="BM106" s="70"/>
      <c r="BN106" s="70"/>
      <c r="BO106" s="70"/>
      <c r="BP106" s="70"/>
      <c r="BQ106" s="70"/>
      <c r="BR106" s="70"/>
      <c r="BS106" s="70"/>
      <c r="BT106" s="70"/>
      <c r="BU106" s="70"/>
      <c r="BV106" s="70"/>
      <c r="BW106" s="70"/>
      <c r="BX106" s="70"/>
      <c r="BY106" s="70"/>
      <c r="BZ106" s="70"/>
      <c r="CA106" s="70"/>
      <c r="CB106" s="70"/>
      <c r="CC106" s="70"/>
      <c r="CD106" s="70"/>
      <c r="CE106" s="70"/>
      <c r="CF106" s="70"/>
      <c r="CG106" s="70"/>
      <c r="CH106" s="70"/>
      <c r="CI106" s="70"/>
      <c r="CJ106" s="70"/>
      <c r="CK106" s="70"/>
      <c r="CL106" s="70"/>
      <c r="CM106" s="70"/>
      <c r="CN106" s="70"/>
      <c r="CO106" s="70"/>
      <c r="CP106" s="70"/>
      <c r="CQ106" s="70"/>
      <c r="CR106" s="70"/>
      <c r="CS106" s="70"/>
      <c r="CT106" s="70"/>
      <c r="CU106" s="70"/>
      <c r="CV106" s="70"/>
      <c r="CW106" s="70"/>
      <c r="CX106" s="70"/>
      <c r="CY106" s="70"/>
      <c r="CZ106" s="70"/>
      <c r="DA106" s="70"/>
      <c r="DB106" s="70"/>
      <c r="DC106" s="70"/>
      <c r="DD106" s="70"/>
      <c r="DE106" s="70"/>
      <c r="DF106" s="70"/>
      <c r="DG106" s="70"/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0"/>
      <c r="DV106" s="70"/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0"/>
      <c r="EK106" s="70"/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0"/>
      <c r="EZ106" s="70"/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0"/>
      <c r="FO106" s="70"/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0"/>
      <c r="GD106" s="70"/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0"/>
      <c r="GS106" s="70"/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0"/>
      <c r="HH106" s="70"/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0"/>
      <c r="HW106" s="70"/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0"/>
      <c r="IL106" s="70"/>
      <c r="IM106" s="70"/>
      <c r="IN106" s="70"/>
      <c r="IO106" s="70"/>
      <c r="IP106" s="70"/>
      <c r="IQ106" s="70"/>
      <c r="IR106" s="70"/>
      <c r="IS106" s="70"/>
      <c r="IT106" s="70"/>
      <c r="IU106" s="70"/>
      <c r="IV106" s="70"/>
      <c r="IW106" s="70"/>
      <c r="IX106" s="70"/>
      <c r="IY106" s="70"/>
      <c r="IZ106" s="70"/>
      <c r="JA106" s="70"/>
      <c r="JB106" s="70"/>
      <c r="JC106" s="70"/>
      <c r="JD106" s="70"/>
      <c r="JE106" s="70"/>
      <c r="JF106" s="70"/>
      <c r="JG106" s="70"/>
      <c r="JH106" s="70"/>
      <c r="JI106" s="70"/>
      <c r="JJ106" s="70"/>
      <c r="JK106" s="70"/>
      <c r="JL106" s="70"/>
      <c r="JM106" s="70"/>
      <c r="JN106" s="70"/>
      <c r="JO106" s="70"/>
      <c r="JP106" s="70"/>
      <c r="JQ106" s="70"/>
      <c r="JR106" s="70"/>
      <c r="JS106" s="70"/>
      <c r="JT106" s="70"/>
      <c r="JU106" s="70"/>
      <c r="JV106" s="70"/>
      <c r="JW106" s="70"/>
      <c r="JX106" s="70"/>
      <c r="JY106" s="70"/>
      <c r="JZ106" s="70"/>
      <c r="KA106" s="70"/>
      <c r="KB106" s="70"/>
      <c r="KC106" s="70"/>
      <c r="KD106" s="70"/>
      <c r="KE106" s="70"/>
      <c r="KF106" s="70"/>
      <c r="KG106" s="70"/>
      <c r="KH106" s="70"/>
      <c r="KI106" s="70"/>
      <c r="KJ106" s="70"/>
      <c r="KK106" s="70"/>
      <c r="KL106" s="70"/>
      <c r="KM106" s="70"/>
      <c r="KN106" s="70"/>
      <c r="KO106" s="70"/>
      <c r="KP106" s="70"/>
      <c r="KQ106" s="70"/>
      <c r="KR106" s="70"/>
      <c r="KS106" s="70"/>
      <c r="KT106" s="70"/>
      <c r="KU106" s="70"/>
      <c r="KV106" s="70"/>
      <c r="KW106" s="70"/>
      <c r="KX106" s="70"/>
      <c r="KY106" s="70"/>
      <c r="KZ106" s="70"/>
      <c r="LA106" s="70"/>
      <c r="LB106" s="70"/>
      <c r="LC106" s="70"/>
      <c r="LD106" s="70"/>
      <c r="LE106" s="70"/>
      <c r="LF106" s="70"/>
      <c r="LG106" s="70"/>
      <c r="LH106" s="70"/>
      <c r="LI106" s="70"/>
      <c r="LJ106" s="70"/>
      <c r="LK106" s="70"/>
      <c r="LL106" s="70"/>
      <c r="LM106" s="70"/>
      <c r="LN106" s="70"/>
      <c r="LO106" s="70"/>
      <c r="LP106" s="70"/>
      <c r="LQ106" s="70"/>
      <c r="LR106" s="70"/>
      <c r="LS106" s="70"/>
      <c r="LT106" s="70"/>
      <c r="LU106" s="70"/>
      <c r="LV106" s="70"/>
      <c r="LW106" s="70"/>
      <c r="LX106" s="70"/>
      <c r="LY106" s="70"/>
      <c r="LZ106" s="70"/>
      <c r="MA106" s="70"/>
      <c r="MB106" s="70"/>
      <c r="MC106" s="70"/>
      <c r="MD106" s="70"/>
      <c r="ME106" s="70"/>
      <c r="MF106" s="70"/>
      <c r="MG106" s="70"/>
      <c r="MH106" s="70"/>
      <c r="MI106" s="70"/>
      <c r="MJ106" s="70"/>
      <c r="MK106" s="70"/>
      <c r="ML106" s="70"/>
      <c r="MM106" s="70"/>
      <c r="MN106" s="70"/>
      <c r="MO106" s="70"/>
      <c r="MP106" s="70"/>
      <c r="MQ106" s="70"/>
      <c r="MR106" s="70"/>
      <c r="MS106" s="70"/>
      <c r="MT106" s="70"/>
      <c r="MU106" s="70"/>
      <c r="MV106" s="70"/>
      <c r="MW106" s="70"/>
      <c r="MX106" s="70"/>
      <c r="MY106" s="70"/>
      <c r="MZ106" s="70"/>
      <c r="NA106" s="70"/>
      <c r="NB106" s="70"/>
      <c r="NC106" s="70"/>
      <c r="ND106" s="70"/>
      <c r="NE106" s="70"/>
      <c r="NF106" s="70"/>
      <c r="NG106" s="70"/>
      <c r="NH106" s="70"/>
      <c r="NI106" s="70"/>
      <c r="NJ106" s="70"/>
      <c r="NK106" s="70"/>
      <c r="NL106" s="70"/>
      <c r="NM106" s="70"/>
      <c r="NN106" s="70"/>
      <c r="NO106" s="70"/>
      <c r="NP106" s="70"/>
      <c r="NQ106" s="70"/>
      <c r="NR106" s="70"/>
      <c r="NS106" s="70"/>
      <c r="NT106" s="70"/>
      <c r="NU106" s="70"/>
      <c r="NV106" s="70"/>
      <c r="NW106" s="70"/>
      <c r="NX106" s="70"/>
      <c r="NY106" s="70"/>
      <c r="NZ106" s="70"/>
      <c r="OA106" s="70"/>
      <c r="OB106" s="70"/>
      <c r="OC106" s="70"/>
      <c r="OD106" s="70"/>
      <c r="OE106" s="70"/>
      <c r="OF106" s="70"/>
      <c r="OG106" s="70"/>
      <c r="OH106" s="70"/>
      <c r="OI106" s="70"/>
      <c r="OJ106" s="70"/>
      <c r="OK106" s="70"/>
      <c r="OL106" s="70"/>
      <c r="OM106" s="70"/>
      <c r="ON106" s="70"/>
      <c r="OO106" s="70"/>
      <c r="OP106" s="70"/>
      <c r="OQ106" s="70"/>
      <c r="OR106" s="70"/>
      <c r="OS106" s="70"/>
      <c r="OT106" s="70"/>
      <c r="OU106" s="70"/>
      <c r="OV106" s="70"/>
      <c r="OW106" s="70"/>
      <c r="OX106" s="70"/>
      <c r="OY106" s="70"/>
      <c r="OZ106" s="70"/>
      <c r="PA106" s="70"/>
      <c r="PB106" s="70"/>
      <c r="PC106" s="70"/>
      <c r="PD106" s="70"/>
      <c r="PE106" s="70"/>
      <c r="PF106" s="70"/>
      <c r="PG106" s="70"/>
      <c r="PH106" s="70"/>
      <c r="PI106" s="70"/>
      <c r="PJ106" s="70"/>
      <c r="PK106" s="70"/>
      <c r="PL106" s="70"/>
      <c r="PM106" s="70"/>
      <c r="PN106" s="70"/>
      <c r="PO106" s="70"/>
      <c r="PP106" s="70"/>
      <c r="PQ106" s="70"/>
      <c r="PR106" s="70"/>
      <c r="PS106" s="70"/>
      <c r="PT106" s="70"/>
      <c r="PU106" s="70"/>
      <c r="PV106" s="70"/>
      <c r="PW106" s="70"/>
      <c r="PX106" s="70"/>
      <c r="PY106" s="70"/>
      <c r="PZ106" s="70"/>
      <c r="QA106" s="70"/>
      <c r="QB106" s="70"/>
      <c r="QC106" s="70"/>
      <c r="QD106" s="70"/>
      <c r="QE106" s="70"/>
      <c r="QF106" s="70"/>
      <c r="QG106" s="70"/>
      <c r="QH106" s="70"/>
      <c r="QI106" s="70"/>
      <c r="QJ106" s="70"/>
      <c r="QK106" s="70"/>
      <c r="QL106" s="70"/>
      <c r="QM106" s="70"/>
      <c r="QN106" s="70"/>
      <c r="QO106" s="70"/>
      <c r="QP106" s="70"/>
      <c r="QQ106" s="70"/>
      <c r="QR106" s="70"/>
      <c r="QS106" s="70"/>
      <c r="QT106" s="70"/>
      <c r="QU106" s="70"/>
      <c r="QV106" s="70"/>
      <c r="QW106" s="70"/>
      <c r="QX106" s="70"/>
      <c r="QY106" s="70"/>
      <c r="QZ106" s="70"/>
      <c r="RA106" s="70"/>
      <c r="RB106" s="70"/>
      <c r="RC106" s="70"/>
      <c r="RD106" s="70"/>
      <c r="RE106" s="70"/>
      <c r="RF106" s="70"/>
      <c r="RG106" s="70"/>
      <c r="RH106" s="70"/>
      <c r="RI106" s="70"/>
      <c r="RJ106" s="70"/>
      <c r="RK106" s="70"/>
      <c r="RL106" s="70"/>
      <c r="RM106" s="70"/>
      <c r="RN106" s="70"/>
      <c r="RO106" s="70"/>
      <c r="RP106" s="70"/>
      <c r="RQ106" s="70"/>
      <c r="RR106" s="70"/>
      <c r="RS106" s="70"/>
      <c r="RT106" s="70"/>
      <c r="RU106" s="70"/>
      <c r="RV106" s="70"/>
      <c r="RW106" s="70"/>
      <c r="RX106" s="70"/>
      <c r="RY106" s="70"/>
      <c r="RZ106" s="70"/>
      <c r="SA106" s="70"/>
      <c r="SB106" s="70"/>
      <c r="SC106" s="70"/>
      <c r="SD106" s="70"/>
      <c r="SE106" s="70"/>
      <c r="SF106" s="70"/>
      <c r="SG106" s="70"/>
      <c r="SH106" s="70"/>
      <c r="SI106" s="70"/>
      <c r="SJ106" s="70"/>
      <c r="SK106" s="70"/>
      <c r="SL106" s="70"/>
      <c r="SM106" s="70"/>
      <c r="SN106" s="70"/>
      <c r="SO106" s="70"/>
      <c r="SP106" s="70"/>
      <c r="SQ106" s="70"/>
      <c r="SR106" s="70"/>
      <c r="SS106" s="70"/>
      <c r="ST106" s="70"/>
      <c r="SU106" s="70"/>
      <c r="SV106" s="70"/>
      <c r="SW106" s="70"/>
      <c r="SX106" s="70"/>
      <c r="SY106" s="70"/>
      <c r="SZ106" s="70"/>
      <c r="TA106" s="70"/>
      <c r="TB106" s="70"/>
      <c r="TC106" s="70"/>
      <c r="TD106" s="70"/>
      <c r="TE106" s="70"/>
      <c r="TF106" s="70"/>
      <c r="TG106" s="70"/>
      <c r="TH106" s="70"/>
      <c r="TI106" s="70"/>
      <c r="TJ106" s="70"/>
      <c r="TK106" s="70"/>
      <c r="TL106" s="70"/>
      <c r="TM106" s="70"/>
      <c r="TN106" s="70"/>
      <c r="TO106" s="70"/>
      <c r="TP106" s="70"/>
      <c r="TQ106" s="70"/>
      <c r="TR106" s="70"/>
      <c r="TS106" s="70"/>
      <c r="TT106" s="70"/>
      <c r="TU106" s="70"/>
      <c r="TV106" s="70"/>
      <c r="TW106" s="70"/>
      <c r="TX106" s="70"/>
      <c r="TY106" s="70"/>
      <c r="TZ106" s="70"/>
      <c r="UA106" s="70"/>
      <c r="UB106" s="70"/>
      <c r="UC106" s="70"/>
      <c r="UD106" s="70"/>
      <c r="UE106" s="70"/>
      <c r="UF106" s="70"/>
      <c r="UG106" s="70"/>
      <c r="UH106" s="70"/>
      <c r="UI106" s="70"/>
      <c r="UJ106" s="70"/>
      <c r="UK106" s="70"/>
      <c r="UL106" s="70"/>
      <c r="UM106" s="70"/>
      <c r="UN106" s="70"/>
      <c r="UO106" s="70"/>
      <c r="UP106" s="70"/>
      <c r="UQ106" s="70"/>
      <c r="UR106" s="70"/>
      <c r="US106" s="70"/>
      <c r="UT106" s="70"/>
      <c r="UU106" s="70"/>
      <c r="UV106" s="70"/>
      <c r="UW106" s="70"/>
      <c r="UX106" s="70"/>
      <c r="UY106" s="70"/>
      <c r="UZ106" s="70"/>
      <c r="VA106" s="70"/>
      <c r="VB106" s="70"/>
      <c r="VC106" s="70"/>
      <c r="VD106" s="70"/>
      <c r="VE106" s="70"/>
      <c r="VF106" s="70"/>
      <c r="VG106" s="70"/>
      <c r="VH106" s="70"/>
      <c r="VI106" s="70"/>
      <c r="VJ106" s="70"/>
      <c r="VK106" s="70"/>
      <c r="VL106" s="70"/>
      <c r="VM106" s="70"/>
      <c r="VN106" s="70"/>
      <c r="VO106" s="70"/>
      <c r="VP106" s="70"/>
      <c r="VQ106" s="70"/>
      <c r="VR106" s="70"/>
      <c r="VS106" s="70"/>
      <c r="VT106" s="70"/>
      <c r="VU106" s="70"/>
      <c r="VV106" s="70"/>
      <c r="VW106" s="70"/>
      <c r="VX106" s="70"/>
      <c r="VY106" s="70"/>
      <c r="VZ106" s="70"/>
      <c r="WA106" s="70"/>
      <c r="WB106" s="70"/>
      <c r="WC106" s="70"/>
      <c r="WD106" s="70"/>
      <c r="WE106" s="70"/>
      <c r="WF106" s="70"/>
      <c r="WG106" s="70"/>
      <c r="WH106" s="70"/>
      <c r="WI106" s="70"/>
      <c r="WJ106" s="70"/>
      <c r="WK106" s="70"/>
      <c r="WL106" s="70"/>
      <c r="WM106" s="70"/>
      <c r="WN106" s="70"/>
      <c r="WO106" s="70"/>
      <c r="WP106" s="70"/>
      <c r="WQ106" s="70"/>
      <c r="WR106" s="70"/>
      <c r="WS106" s="70"/>
      <c r="WT106" s="70"/>
      <c r="WU106" s="70"/>
      <c r="WV106" s="70"/>
      <c r="WW106" s="70"/>
      <c r="WX106" s="70"/>
      <c r="WY106" s="70"/>
      <c r="WZ106" s="70"/>
      <c r="XA106" s="70"/>
      <c r="XB106" s="70"/>
      <c r="XC106" s="70"/>
      <c r="XD106" s="70"/>
      <c r="XE106" s="70"/>
      <c r="XF106" s="70"/>
      <c r="XG106" s="70"/>
      <c r="XH106" s="70"/>
      <c r="XI106" s="70"/>
      <c r="XJ106" s="70"/>
      <c r="XK106" s="70"/>
      <c r="XL106" s="70"/>
      <c r="XM106" s="70"/>
      <c r="XN106" s="70"/>
      <c r="XO106" s="70"/>
      <c r="XP106" s="70"/>
      <c r="XQ106" s="70"/>
      <c r="XR106" s="70"/>
      <c r="XS106" s="70"/>
      <c r="XT106" s="70"/>
      <c r="XU106" s="70"/>
      <c r="XV106" s="70"/>
      <c r="XW106" s="70"/>
      <c r="XX106" s="70"/>
      <c r="XY106" s="70"/>
      <c r="XZ106" s="70"/>
      <c r="YA106" s="70"/>
      <c r="YB106" s="70"/>
      <c r="YC106" s="70"/>
      <c r="YD106" s="70"/>
      <c r="YE106" s="70"/>
      <c r="YF106" s="70"/>
      <c r="YG106" s="70"/>
      <c r="YH106" s="70"/>
      <c r="YI106" s="70"/>
      <c r="YJ106" s="70"/>
      <c r="YK106" s="70"/>
      <c r="YL106" s="70"/>
      <c r="YM106" s="70"/>
      <c r="YN106" s="70"/>
      <c r="YO106" s="70"/>
      <c r="YP106" s="70"/>
      <c r="YQ106" s="70"/>
      <c r="YR106" s="70"/>
      <c r="YS106" s="70"/>
      <c r="YT106" s="70"/>
      <c r="YU106" s="70"/>
      <c r="YV106" s="70"/>
      <c r="YW106" s="70"/>
      <c r="YX106" s="70"/>
      <c r="YY106" s="70"/>
      <c r="YZ106" s="70"/>
      <c r="ZA106" s="70"/>
      <c r="ZB106" s="70"/>
      <c r="ZC106" s="70"/>
      <c r="ZD106" s="70"/>
      <c r="ZE106" s="70"/>
      <c r="ZF106" s="70"/>
      <c r="ZG106" s="70"/>
      <c r="ZH106" s="70"/>
      <c r="ZI106" s="70"/>
      <c r="ZJ106" s="70"/>
      <c r="ZK106" s="70"/>
      <c r="ZL106" s="70"/>
      <c r="ZM106" s="70"/>
      <c r="ZN106" s="70"/>
      <c r="ZO106" s="70"/>
      <c r="ZP106" s="70"/>
      <c r="ZQ106" s="70"/>
      <c r="ZR106" s="70"/>
      <c r="ZS106" s="70"/>
      <c r="ZT106" s="70"/>
      <c r="ZU106" s="70"/>
      <c r="ZV106" s="70"/>
      <c r="ZW106" s="70"/>
      <c r="ZX106" s="70"/>
      <c r="ZY106" s="70"/>
      <c r="ZZ106" s="70"/>
      <c r="AAA106" s="70"/>
      <c r="AAB106" s="70"/>
      <c r="AAC106" s="70"/>
      <c r="AAD106" s="70"/>
      <c r="AAE106" s="70"/>
      <c r="AAF106" s="70"/>
      <c r="AAG106" s="70"/>
      <c r="AAH106" s="70"/>
      <c r="AAI106" s="70"/>
      <c r="AAJ106" s="70"/>
      <c r="AAK106" s="70"/>
      <c r="AAL106" s="70"/>
      <c r="AAM106" s="70"/>
      <c r="AAN106" s="70"/>
      <c r="AAO106" s="70"/>
      <c r="AAP106" s="70"/>
      <c r="AAQ106" s="70"/>
      <c r="AAR106" s="70"/>
      <c r="AAS106" s="70"/>
      <c r="AAT106" s="70"/>
      <c r="AAU106" s="70"/>
      <c r="AAV106" s="70"/>
      <c r="AAW106" s="70"/>
      <c r="AAX106" s="70"/>
      <c r="AAY106" s="70"/>
      <c r="AAZ106" s="70"/>
      <c r="ABA106" s="70"/>
      <c r="ABB106" s="70"/>
      <c r="ABC106" s="70"/>
      <c r="ABD106" s="70"/>
      <c r="ABE106" s="70"/>
      <c r="ABF106" s="70"/>
      <c r="ABG106" s="70"/>
      <c r="ABH106" s="70"/>
      <c r="ABI106" s="70"/>
      <c r="ABJ106" s="70"/>
      <c r="ABK106" s="70"/>
      <c r="ABL106" s="70"/>
      <c r="ABM106" s="70"/>
      <c r="ABN106" s="70"/>
      <c r="ABO106" s="70"/>
      <c r="ABP106" s="70"/>
      <c r="ABQ106" s="70"/>
      <c r="ABR106" s="70"/>
      <c r="ABS106" s="70"/>
      <c r="ABT106" s="70"/>
      <c r="ABU106" s="70"/>
      <c r="ABV106" s="70"/>
      <c r="ABW106" s="70"/>
      <c r="ABX106" s="70"/>
      <c r="ABY106" s="70"/>
      <c r="ABZ106" s="70"/>
      <c r="ACA106" s="70"/>
      <c r="ACB106" s="70"/>
      <c r="ACC106" s="70"/>
      <c r="ACD106" s="70"/>
      <c r="ACE106" s="70"/>
      <c r="ACF106" s="70"/>
      <c r="ACG106" s="70"/>
      <c r="ACH106" s="70"/>
      <c r="ACI106" s="70"/>
      <c r="ACJ106" s="70"/>
      <c r="ACK106" s="70"/>
      <c r="ACL106" s="70"/>
      <c r="ACM106" s="70"/>
      <c r="ACN106" s="70"/>
      <c r="ACO106" s="70"/>
      <c r="ACP106" s="70"/>
      <c r="ACQ106" s="70"/>
      <c r="ACR106" s="70"/>
      <c r="ACS106" s="70"/>
      <c r="ACT106" s="70"/>
      <c r="ACU106" s="70"/>
      <c r="ACV106" s="70"/>
      <c r="ACW106" s="70"/>
      <c r="ACX106" s="70"/>
      <c r="ACY106" s="70"/>
      <c r="ACZ106" s="70"/>
      <c r="ADA106" s="70"/>
      <c r="ADB106" s="70"/>
      <c r="ADC106" s="70"/>
      <c r="ADD106" s="70"/>
      <c r="ADE106" s="70"/>
      <c r="ADF106" s="70"/>
      <c r="ADG106" s="70"/>
      <c r="ADH106" s="70"/>
      <c r="ADI106" s="70"/>
      <c r="ADJ106" s="70"/>
      <c r="ADK106" s="70"/>
      <c r="ADL106" s="70"/>
      <c r="ADM106" s="70"/>
      <c r="ADN106" s="70"/>
      <c r="ADO106" s="70"/>
      <c r="ADP106" s="70"/>
      <c r="ADQ106" s="70"/>
      <c r="ADR106" s="70"/>
      <c r="ADS106" s="70"/>
      <c r="ADT106" s="70"/>
      <c r="ADU106" s="70"/>
      <c r="ADV106" s="70"/>
      <c r="ADW106" s="70"/>
      <c r="ADX106" s="70"/>
      <c r="ADY106" s="70"/>
      <c r="ADZ106" s="70"/>
      <c r="AEA106" s="70"/>
      <c r="AEB106" s="70"/>
      <c r="AEC106" s="70"/>
      <c r="AED106" s="70"/>
      <c r="AEE106" s="70"/>
      <c r="AEF106" s="70"/>
      <c r="AEG106" s="70"/>
      <c r="AEH106" s="70"/>
      <c r="AEI106" s="70"/>
      <c r="AEJ106" s="70"/>
      <c r="AEK106" s="70"/>
      <c r="AEL106" s="70"/>
      <c r="AEM106" s="70"/>
      <c r="AEN106" s="70"/>
      <c r="AEO106" s="70"/>
      <c r="AEP106" s="70"/>
      <c r="AEQ106" s="70"/>
      <c r="AER106" s="70"/>
      <c r="AES106" s="70"/>
      <c r="AET106" s="70"/>
      <c r="AEU106" s="70"/>
      <c r="AEV106" s="70"/>
      <c r="AEW106" s="70"/>
      <c r="AEX106" s="70"/>
      <c r="AEY106" s="70"/>
      <c r="AEZ106" s="70"/>
      <c r="AFA106" s="70"/>
      <c r="AFB106" s="70"/>
      <c r="AFC106" s="70"/>
      <c r="AFD106" s="70"/>
      <c r="AFE106" s="70"/>
      <c r="AFF106" s="70"/>
      <c r="AFG106" s="70"/>
      <c r="AFH106" s="70"/>
      <c r="AFI106" s="70"/>
      <c r="AFJ106" s="70"/>
      <c r="AFK106" s="70"/>
      <c r="AFL106" s="70"/>
      <c r="AFM106" s="70"/>
      <c r="AFN106" s="70"/>
      <c r="AFO106" s="70"/>
      <c r="AFP106" s="70"/>
      <c r="AFQ106" s="70"/>
      <c r="AFR106" s="70"/>
      <c r="AFS106" s="70"/>
      <c r="AFT106" s="70"/>
      <c r="AFU106" s="70"/>
      <c r="AFV106" s="70"/>
      <c r="AFW106" s="70"/>
      <c r="AFX106" s="70"/>
      <c r="AFY106" s="70"/>
      <c r="AFZ106" s="70"/>
      <c r="AGA106" s="70"/>
      <c r="AGB106" s="70"/>
      <c r="AGC106" s="70"/>
      <c r="AGD106" s="70"/>
      <c r="AGE106" s="70"/>
      <c r="AGF106" s="70"/>
      <c r="AGG106" s="70"/>
      <c r="AGH106" s="70"/>
      <c r="AGI106" s="70"/>
      <c r="AGJ106" s="70"/>
      <c r="AGK106" s="70"/>
      <c r="AGL106" s="70"/>
      <c r="AGM106" s="70"/>
      <c r="AGN106" s="70"/>
      <c r="AGO106" s="70"/>
      <c r="AGP106" s="70"/>
      <c r="AGQ106" s="70"/>
      <c r="AGR106" s="70"/>
      <c r="AGS106" s="70"/>
      <c r="AGT106" s="70"/>
      <c r="AGU106" s="70"/>
      <c r="AGV106" s="70"/>
      <c r="AGW106" s="70"/>
      <c r="AGX106" s="70"/>
      <c r="AGY106" s="70"/>
      <c r="AGZ106" s="70"/>
      <c r="AHA106" s="70"/>
      <c r="AHB106" s="70"/>
      <c r="AHC106" s="70"/>
      <c r="AHD106" s="70"/>
      <c r="AHE106" s="70"/>
      <c r="AHF106" s="70"/>
      <c r="AHG106" s="70"/>
      <c r="AHH106" s="70"/>
      <c r="AHI106" s="70"/>
      <c r="AHJ106" s="70"/>
      <c r="AHK106" s="70"/>
      <c r="AHL106" s="70"/>
      <c r="AHM106" s="70"/>
      <c r="AHN106" s="70"/>
      <c r="AHO106" s="70"/>
      <c r="AHP106" s="70"/>
      <c r="AHQ106" s="70"/>
      <c r="AHR106" s="70"/>
      <c r="AHS106" s="70"/>
      <c r="AHT106" s="70"/>
      <c r="AHU106" s="70"/>
      <c r="AHV106" s="70"/>
      <c r="AHW106" s="70"/>
      <c r="AHX106" s="70"/>
      <c r="AHY106" s="70"/>
      <c r="AHZ106" s="70"/>
      <c r="AIA106" s="70"/>
      <c r="AIB106" s="70"/>
      <c r="AIC106" s="70"/>
      <c r="AID106" s="70"/>
      <c r="AIE106" s="70"/>
      <c r="AIF106" s="70"/>
      <c r="AIG106" s="70"/>
      <c r="AIH106" s="70"/>
      <c r="AII106" s="70"/>
      <c r="AIJ106" s="70"/>
      <c r="AIK106" s="70"/>
      <c r="AIL106" s="70"/>
      <c r="AIM106" s="70"/>
      <c r="AIN106" s="70"/>
      <c r="AIO106" s="70"/>
      <c r="AIP106" s="70"/>
      <c r="AIQ106" s="70"/>
      <c r="AIR106" s="70"/>
      <c r="AIS106" s="70"/>
      <c r="AIT106" s="70"/>
      <c r="AIU106" s="70"/>
      <c r="AIV106" s="70"/>
      <c r="AIW106" s="70"/>
      <c r="AIX106" s="70"/>
      <c r="AIY106" s="70"/>
      <c r="AIZ106" s="70"/>
      <c r="AJA106" s="70"/>
      <c r="AJB106" s="70"/>
      <c r="AJC106" s="70"/>
      <c r="AJD106" s="70"/>
      <c r="AJE106" s="70"/>
      <c r="AJF106" s="70"/>
      <c r="AJG106" s="70"/>
      <c r="AJH106" s="70"/>
      <c r="AJI106" s="70"/>
      <c r="AJJ106" s="70"/>
      <c r="AJK106" s="70"/>
      <c r="AJL106" s="70"/>
      <c r="AJM106" s="70"/>
      <c r="AJN106" s="70"/>
      <c r="AJO106" s="70"/>
      <c r="AJP106" s="70"/>
      <c r="AJQ106" s="70"/>
      <c r="AJR106" s="70"/>
      <c r="AJS106" s="70"/>
      <c r="AJT106" s="70"/>
      <c r="AJU106" s="70"/>
      <c r="AJV106" s="70"/>
      <c r="AJW106" s="70"/>
      <c r="AJX106" s="70"/>
      <c r="AJY106" s="70"/>
      <c r="AJZ106" s="70"/>
      <c r="AKA106" s="70"/>
      <c r="AKB106" s="70"/>
      <c r="AKC106" s="70"/>
      <c r="AKD106" s="70"/>
      <c r="AKE106" s="70"/>
      <c r="AKF106" s="70"/>
      <c r="AKG106" s="70"/>
      <c r="AKH106" s="70"/>
      <c r="AKI106" s="70"/>
      <c r="AKJ106" s="70"/>
      <c r="AKK106" s="70"/>
      <c r="AKL106" s="70"/>
      <c r="AKM106" s="70"/>
      <c r="AKN106" s="70"/>
      <c r="AKO106" s="70"/>
      <c r="AKP106" s="70"/>
      <c r="AKQ106" s="70"/>
      <c r="AKR106" s="70"/>
      <c r="AKS106" s="70"/>
      <c r="AKT106" s="70"/>
      <c r="AKU106" s="70"/>
      <c r="AKV106" s="70"/>
      <c r="AKW106" s="70"/>
      <c r="AKX106" s="70"/>
      <c r="AKY106" s="70"/>
      <c r="AKZ106" s="70"/>
      <c r="ALA106" s="70"/>
      <c r="ALB106" s="70"/>
      <c r="ALC106" s="70"/>
      <c r="ALD106" s="70"/>
      <c r="ALE106" s="70"/>
      <c r="ALF106" s="70"/>
      <c r="ALG106" s="70"/>
      <c r="ALH106" s="70"/>
      <c r="ALI106" s="70"/>
      <c r="ALJ106" s="70"/>
      <c r="ALK106" s="70"/>
      <c r="ALL106" s="70"/>
      <c r="ALM106" s="70"/>
      <c r="ALN106" s="70"/>
      <c r="ALO106" s="70"/>
      <c r="ALP106" s="70"/>
      <c r="ALQ106" s="70"/>
      <c r="ALR106" s="70"/>
      <c r="ALS106" s="70"/>
      <c r="ALT106" s="70"/>
      <c r="ALU106" s="70"/>
      <c r="ALV106" s="70"/>
      <c r="ALW106" s="70"/>
      <c r="ALX106" s="70"/>
      <c r="ALY106" s="70"/>
      <c r="ALZ106" s="70"/>
      <c r="AMA106" s="70"/>
      <c r="AMB106" s="70"/>
      <c r="AMC106" s="70"/>
      <c r="AMD106" s="70"/>
      <c r="AME106" s="70"/>
      <c r="AMF106" s="70"/>
      <c r="AMG106" s="70"/>
      <c r="AMH106" s="70"/>
      <c r="AMI106" s="70"/>
      <c r="AMJ106" s="70"/>
      <c r="AMK106" s="70"/>
      <c r="AML106" s="70"/>
      <c r="AMM106" s="70"/>
      <c r="AMN106" s="70"/>
      <c r="AMO106" s="70"/>
      <c r="AMP106" s="70"/>
      <c r="AMQ106" s="70"/>
      <c r="AMR106" s="70"/>
      <c r="AMS106" s="70"/>
      <c r="AMT106" s="70"/>
      <c r="AMU106" s="70"/>
      <c r="AMV106" s="70"/>
      <c r="AMW106" s="70"/>
      <c r="AMX106" s="70"/>
      <c r="AMY106" s="70"/>
      <c r="AMZ106" s="70"/>
      <c r="ANA106" s="70"/>
      <c r="ANB106" s="70"/>
      <c r="ANC106" s="70"/>
      <c r="AND106" s="70"/>
      <c r="ANE106" s="70"/>
      <c r="ANF106" s="70"/>
      <c r="ANG106" s="70"/>
      <c r="ANH106" s="70"/>
      <c r="ANI106" s="70"/>
      <c r="ANJ106" s="70"/>
      <c r="ANK106" s="70"/>
      <c r="ANL106" s="70"/>
      <c r="ANM106" s="70"/>
      <c r="ANN106" s="70"/>
      <c r="ANO106" s="70"/>
      <c r="ANP106" s="70"/>
      <c r="ANQ106" s="70"/>
      <c r="ANR106" s="70"/>
      <c r="ANS106" s="70"/>
      <c r="ANT106" s="70"/>
      <c r="ANU106" s="70"/>
      <c r="ANV106" s="70"/>
      <c r="ANW106" s="70"/>
      <c r="ANX106" s="70"/>
      <c r="ANY106" s="70"/>
      <c r="ANZ106" s="70"/>
      <c r="AOA106" s="70"/>
      <c r="AOB106" s="70"/>
      <c r="AOC106" s="70"/>
      <c r="AOD106" s="70"/>
      <c r="AOE106" s="70"/>
      <c r="AOF106" s="70"/>
      <c r="AOG106" s="70"/>
      <c r="AOH106" s="70"/>
      <c r="AOI106" s="70"/>
      <c r="AOJ106" s="70"/>
      <c r="AOK106" s="70"/>
      <c r="AOL106" s="70"/>
      <c r="AOM106" s="70"/>
      <c r="AON106" s="70"/>
      <c r="AOO106" s="70"/>
      <c r="AOP106" s="70"/>
      <c r="AOQ106" s="70"/>
      <c r="AOR106" s="70"/>
      <c r="AOS106" s="70"/>
      <c r="AOT106" s="70"/>
      <c r="AOU106" s="70"/>
      <c r="AOV106" s="70"/>
      <c r="AOW106" s="70"/>
      <c r="AOX106" s="70"/>
      <c r="AOY106" s="70"/>
      <c r="AOZ106" s="70"/>
      <c r="APA106" s="70"/>
      <c r="APB106" s="70"/>
      <c r="APC106" s="70"/>
      <c r="APD106" s="70"/>
      <c r="APE106" s="70"/>
      <c r="APF106" s="70"/>
      <c r="APG106" s="70"/>
      <c r="APH106" s="70"/>
      <c r="API106" s="70"/>
      <c r="APJ106" s="70"/>
      <c r="APK106" s="70"/>
      <c r="APL106" s="70"/>
      <c r="APM106" s="70"/>
      <c r="APN106" s="70"/>
      <c r="APO106" s="70"/>
      <c r="APP106" s="70"/>
      <c r="APQ106" s="70"/>
      <c r="APR106" s="70"/>
      <c r="APS106" s="70"/>
      <c r="APT106" s="70"/>
      <c r="APU106" s="70"/>
      <c r="APV106" s="70"/>
      <c r="APW106" s="70"/>
      <c r="APX106" s="70"/>
      <c r="APY106" s="70"/>
      <c r="APZ106" s="70"/>
      <c r="AQA106" s="70"/>
      <c r="AQB106" s="70"/>
      <c r="AQC106" s="70"/>
      <c r="AQD106" s="70"/>
      <c r="AQE106" s="70"/>
      <c r="AQF106" s="70"/>
      <c r="AQG106" s="70"/>
      <c r="AQH106" s="70"/>
      <c r="AQI106" s="70"/>
      <c r="AQJ106" s="70"/>
      <c r="AQK106" s="70"/>
      <c r="AQL106" s="70"/>
      <c r="AQM106" s="70"/>
      <c r="AQN106" s="70"/>
      <c r="AQO106" s="70"/>
      <c r="AQP106" s="70"/>
      <c r="AQQ106" s="70"/>
      <c r="AQR106" s="70"/>
      <c r="AQS106" s="70"/>
      <c r="AQT106" s="70"/>
      <c r="AQU106" s="70"/>
      <c r="AQV106" s="70"/>
      <c r="AQW106" s="70"/>
      <c r="AQX106" s="70"/>
      <c r="AQY106" s="70"/>
      <c r="AQZ106" s="70"/>
      <c r="ARA106" s="70"/>
      <c r="ARB106" s="70"/>
      <c r="ARC106" s="70"/>
      <c r="ARD106" s="70"/>
      <c r="ARE106" s="70"/>
      <c r="ARF106" s="70"/>
      <c r="ARG106" s="70"/>
      <c r="ARH106" s="70"/>
      <c r="ARI106" s="70"/>
      <c r="ARJ106" s="70"/>
      <c r="ARK106" s="70"/>
      <c r="ARL106" s="70"/>
      <c r="ARM106" s="70"/>
      <c r="ARN106" s="70"/>
      <c r="ARO106" s="70"/>
      <c r="ARP106" s="70"/>
      <c r="ARQ106" s="70"/>
      <c r="ARR106" s="70"/>
      <c r="ARS106" s="70"/>
      <c r="ART106" s="70"/>
      <c r="ARU106" s="70"/>
      <c r="ARV106" s="70"/>
      <c r="ARW106" s="70"/>
      <c r="ARX106" s="70"/>
      <c r="ARY106" s="70"/>
      <c r="ARZ106" s="70"/>
      <c r="ASA106" s="70"/>
      <c r="ASB106" s="70"/>
    </row>
    <row r="107" spans="1:1174" ht="13.5" thickBot="1" x14ac:dyDescent="0.25">
      <c r="A107" s="54" t="s">
        <v>28</v>
      </c>
      <c r="B107" s="55" t="s">
        <v>29</v>
      </c>
      <c r="C107" s="55" t="s">
        <v>20</v>
      </c>
      <c r="D107" s="56" t="s">
        <v>127</v>
      </c>
      <c r="E107" s="56" t="s">
        <v>30</v>
      </c>
      <c r="F107" s="57" t="s">
        <v>31</v>
      </c>
      <c r="G107" s="238">
        <f>D66*0.8/(12*C67)</f>
        <v>800</v>
      </c>
      <c r="H107" s="238">
        <f>D66*0.7/(B96*10*C67)</f>
        <v>0.39999999999999997</v>
      </c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70"/>
      <c r="BB107" s="70"/>
      <c r="BC107" s="70"/>
      <c r="BD107" s="70"/>
      <c r="BE107" s="70"/>
      <c r="BF107" s="70"/>
      <c r="BG107" s="70"/>
      <c r="BH107" s="70"/>
      <c r="BI107" s="70"/>
      <c r="BJ107" s="70"/>
      <c r="BK107" s="70"/>
      <c r="BL107" s="70"/>
      <c r="BM107" s="70"/>
      <c r="BN107" s="70"/>
      <c r="BO107" s="70"/>
      <c r="BP107" s="70"/>
      <c r="BQ107" s="70"/>
      <c r="BR107" s="70"/>
      <c r="BS107" s="70"/>
      <c r="BT107" s="70"/>
      <c r="BU107" s="70"/>
      <c r="BV107" s="70"/>
      <c r="BW107" s="70"/>
      <c r="BX107" s="70"/>
      <c r="BY107" s="70"/>
      <c r="BZ107" s="70"/>
      <c r="CA107" s="70"/>
      <c r="CB107" s="70"/>
      <c r="CC107" s="70"/>
      <c r="CD107" s="70"/>
      <c r="CE107" s="70"/>
      <c r="CF107" s="70"/>
      <c r="CG107" s="70"/>
      <c r="CH107" s="70"/>
      <c r="CI107" s="70"/>
      <c r="CJ107" s="70"/>
      <c r="CK107" s="70"/>
      <c r="CL107" s="70"/>
      <c r="CM107" s="70"/>
      <c r="CN107" s="70"/>
      <c r="CO107" s="70"/>
      <c r="CP107" s="70"/>
      <c r="CQ107" s="70"/>
      <c r="CR107" s="70"/>
      <c r="CS107" s="70"/>
      <c r="CT107" s="70"/>
      <c r="CU107" s="70"/>
      <c r="CV107" s="70"/>
      <c r="CW107" s="70"/>
      <c r="CX107" s="70"/>
      <c r="CY107" s="70"/>
      <c r="CZ107" s="70"/>
      <c r="DA107" s="70"/>
      <c r="DB107" s="70"/>
      <c r="DC107" s="70"/>
      <c r="DD107" s="70"/>
      <c r="DE107" s="70"/>
      <c r="DF107" s="70"/>
      <c r="DG107" s="70"/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0"/>
      <c r="DV107" s="70"/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0"/>
      <c r="EK107" s="70"/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0"/>
      <c r="EZ107" s="70"/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0"/>
      <c r="FO107" s="70"/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0"/>
      <c r="GD107" s="70"/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0"/>
      <c r="GS107" s="70"/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0"/>
      <c r="HH107" s="70"/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0"/>
      <c r="HW107" s="70"/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0"/>
      <c r="IL107" s="70"/>
      <c r="IM107" s="70"/>
      <c r="IN107" s="70"/>
      <c r="IO107" s="70"/>
      <c r="IP107" s="70"/>
      <c r="IQ107" s="70"/>
      <c r="IR107" s="70"/>
      <c r="IS107" s="70"/>
      <c r="IT107" s="70"/>
      <c r="IU107" s="70"/>
      <c r="IV107" s="70"/>
      <c r="IW107" s="70"/>
      <c r="IX107" s="70"/>
      <c r="IY107" s="70"/>
      <c r="IZ107" s="70"/>
      <c r="JA107" s="70"/>
      <c r="JB107" s="70"/>
      <c r="JC107" s="70"/>
      <c r="JD107" s="70"/>
      <c r="JE107" s="70"/>
      <c r="JF107" s="70"/>
      <c r="JG107" s="70"/>
      <c r="JH107" s="70"/>
      <c r="JI107" s="70"/>
      <c r="JJ107" s="70"/>
      <c r="JK107" s="70"/>
      <c r="JL107" s="70"/>
      <c r="JM107" s="70"/>
      <c r="JN107" s="70"/>
      <c r="JO107" s="70"/>
      <c r="JP107" s="70"/>
      <c r="JQ107" s="70"/>
      <c r="JR107" s="70"/>
      <c r="JS107" s="70"/>
      <c r="JT107" s="70"/>
      <c r="JU107" s="70"/>
      <c r="JV107" s="70"/>
      <c r="JW107" s="70"/>
      <c r="JX107" s="70"/>
      <c r="JY107" s="70"/>
      <c r="JZ107" s="70"/>
      <c r="KA107" s="70"/>
      <c r="KB107" s="70"/>
      <c r="KC107" s="70"/>
      <c r="KD107" s="70"/>
      <c r="KE107" s="70"/>
      <c r="KF107" s="70"/>
      <c r="KG107" s="70"/>
      <c r="KH107" s="70"/>
      <c r="KI107" s="70"/>
      <c r="KJ107" s="70"/>
      <c r="KK107" s="70"/>
      <c r="KL107" s="70"/>
      <c r="KM107" s="70"/>
      <c r="KN107" s="70"/>
      <c r="KO107" s="70"/>
      <c r="KP107" s="70"/>
      <c r="KQ107" s="70"/>
      <c r="KR107" s="70"/>
      <c r="KS107" s="70"/>
      <c r="KT107" s="70"/>
      <c r="KU107" s="70"/>
      <c r="KV107" s="70"/>
      <c r="KW107" s="70"/>
      <c r="KX107" s="70"/>
      <c r="KY107" s="70"/>
      <c r="KZ107" s="70"/>
      <c r="LA107" s="70"/>
      <c r="LB107" s="70"/>
      <c r="LC107" s="70"/>
      <c r="LD107" s="70"/>
      <c r="LE107" s="70"/>
      <c r="LF107" s="70"/>
      <c r="LG107" s="70"/>
      <c r="LH107" s="70"/>
      <c r="LI107" s="70"/>
      <c r="LJ107" s="70"/>
      <c r="LK107" s="70"/>
      <c r="LL107" s="70"/>
      <c r="LM107" s="70"/>
      <c r="LN107" s="70"/>
      <c r="LO107" s="70"/>
      <c r="LP107" s="70"/>
      <c r="LQ107" s="70"/>
      <c r="LR107" s="70"/>
      <c r="LS107" s="70"/>
      <c r="LT107" s="70"/>
      <c r="LU107" s="70"/>
      <c r="LV107" s="70"/>
      <c r="LW107" s="70"/>
      <c r="LX107" s="70"/>
      <c r="LY107" s="70"/>
      <c r="LZ107" s="70"/>
      <c r="MA107" s="70"/>
      <c r="MB107" s="70"/>
      <c r="MC107" s="70"/>
      <c r="MD107" s="70"/>
      <c r="ME107" s="70"/>
      <c r="MF107" s="70"/>
      <c r="MG107" s="70"/>
      <c r="MH107" s="70"/>
      <c r="MI107" s="70"/>
      <c r="MJ107" s="70"/>
      <c r="MK107" s="70"/>
      <c r="ML107" s="70"/>
      <c r="MM107" s="70"/>
      <c r="MN107" s="70"/>
      <c r="MO107" s="70"/>
      <c r="MP107" s="70"/>
      <c r="MQ107" s="70"/>
      <c r="MR107" s="70"/>
      <c r="MS107" s="70"/>
      <c r="MT107" s="70"/>
      <c r="MU107" s="70"/>
      <c r="MV107" s="70"/>
      <c r="MW107" s="70"/>
      <c r="MX107" s="70"/>
      <c r="MY107" s="70"/>
      <c r="MZ107" s="70"/>
      <c r="NA107" s="70"/>
      <c r="NB107" s="70"/>
      <c r="NC107" s="70"/>
      <c r="ND107" s="70"/>
      <c r="NE107" s="70"/>
      <c r="NF107" s="70"/>
      <c r="NG107" s="70"/>
      <c r="NH107" s="70"/>
      <c r="NI107" s="70"/>
      <c r="NJ107" s="70"/>
      <c r="NK107" s="70"/>
      <c r="NL107" s="70"/>
      <c r="NM107" s="70"/>
      <c r="NN107" s="70"/>
      <c r="NO107" s="70"/>
      <c r="NP107" s="70"/>
      <c r="NQ107" s="70"/>
      <c r="NR107" s="70"/>
      <c r="NS107" s="70"/>
      <c r="NT107" s="70"/>
      <c r="NU107" s="70"/>
      <c r="NV107" s="70"/>
      <c r="NW107" s="70"/>
      <c r="NX107" s="70"/>
      <c r="NY107" s="70"/>
      <c r="NZ107" s="70"/>
      <c r="OA107" s="70"/>
      <c r="OB107" s="70"/>
      <c r="OC107" s="70"/>
      <c r="OD107" s="70"/>
      <c r="OE107" s="70"/>
      <c r="OF107" s="70"/>
      <c r="OG107" s="70"/>
      <c r="OH107" s="70"/>
      <c r="OI107" s="70"/>
      <c r="OJ107" s="70"/>
      <c r="OK107" s="70"/>
      <c r="OL107" s="70"/>
      <c r="OM107" s="70"/>
      <c r="ON107" s="70"/>
      <c r="OO107" s="70"/>
      <c r="OP107" s="70"/>
      <c r="OQ107" s="70"/>
      <c r="OR107" s="70"/>
      <c r="OS107" s="70"/>
      <c r="OT107" s="70"/>
      <c r="OU107" s="70"/>
      <c r="OV107" s="70"/>
      <c r="OW107" s="70"/>
      <c r="OX107" s="70"/>
      <c r="OY107" s="70"/>
      <c r="OZ107" s="70"/>
      <c r="PA107" s="70"/>
      <c r="PB107" s="70"/>
      <c r="PC107" s="70"/>
      <c r="PD107" s="70"/>
      <c r="PE107" s="70"/>
      <c r="PF107" s="70"/>
      <c r="PG107" s="70"/>
      <c r="PH107" s="70"/>
      <c r="PI107" s="70"/>
      <c r="PJ107" s="70"/>
      <c r="PK107" s="70"/>
      <c r="PL107" s="70"/>
      <c r="PM107" s="70"/>
      <c r="PN107" s="70"/>
      <c r="PO107" s="70"/>
      <c r="PP107" s="70"/>
      <c r="PQ107" s="70"/>
      <c r="PR107" s="70"/>
      <c r="PS107" s="70"/>
      <c r="PT107" s="70"/>
      <c r="PU107" s="70"/>
      <c r="PV107" s="70"/>
      <c r="PW107" s="70"/>
      <c r="PX107" s="70"/>
      <c r="PY107" s="70"/>
      <c r="PZ107" s="70"/>
      <c r="QA107" s="70"/>
      <c r="QB107" s="70"/>
      <c r="QC107" s="70"/>
      <c r="QD107" s="70"/>
      <c r="QE107" s="70"/>
      <c r="QF107" s="70"/>
      <c r="QG107" s="70"/>
      <c r="QH107" s="70"/>
      <c r="QI107" s="70"/>
      <c r="QJ107" s="70"/>
      <c r="QK107" s="70"/>
      <c r="QL107" s="70"/>
      <c r="QM107" s="70"/>
      <c r="QN107" s="70"/>
      <c r="QO107" s="70"/>
      <c r="QP107" s="70"/>
      <c r="QQ107" s="70"/>
      <c r="QR107" s="70"/>
      <c r="QS107" s="70"/>
      <c r="QT107" s="70"/>
      <c r="QU107" s="70"/>
      <c r="QV107" s="70"/>
      <c r="QW107" s="70"/>
      <c r="QX107" s="70"/>
      <c r="QY107" s="70"/>
      <c r="QZ107" s="70"/>
      <c r="RA107" s="70"/>
      <c r="RB107" s="70"/>
      <c r="RC107" s="70"/>
      <c r="RD107" s="70"/>
      <c r="RE107" s="70"/>
      <c r="RF107" s="70"/>
      <c r="RG107" s="70"/>
      <c r="RH107" s="70"/>
      <c r="RI107" s="70"/>
      <c r="RJ107" s="70"/>
      <c r="RK107" s="70"/>
      <c r="RL107" s="70"/>
      <c r="RM107" s="70"/>
      <c r="RN107" s="70"/>
      <c r="RO107" s="70"/>
      <c r="RP107" s="70"/>
      <c r="RQ107" s="70"/>
      <c r="RR107" s="70"/>
      <c r="RS107" s="70"/>
      <c r="RT107" s="70"/>
      <c r="RU107" s="70"/>
      <c r="RV107" s="70"/>
      <c r="RW107" s="70"/>
      <c r="RX107" s="70"/>
      <c r="RY107" s="70"/>
      <c r="RZ107" s="70"/>
      <c r="SA107" s="70"/>
      <c r="SB107" s="70"/>
      <c r="SC107" s="70"/>
      <c r="SD107" s="70"/>
      <c r="SE107" s="70"/>
      <c r="SF107" s="70"/>
      <c r="SG107" s="70"/>
      <c r="SH107" s="70"/>
      <c r="SI107" s="70"/>
      <c r="SJ107" s="70"/>
      <c r="SK107" s="70"/>
      <c r="SL107" s="70"/>
      <c r="SM107" s="70"/>
      <c r="SN107" s="70"/>
      <c r="SO107" s="70"/>
      <c r="SP107" s="70"/>
      <c r="SQ107" s="70"/>
      <c r="SR107" s="70"/>
      <c r="SS107" s="70"/>
      <c r="ST107" s="70"/>
      <c r="SU107" s="70"/>
      <c r="SV107" s="70"/>
      <c r="SW107" s="70"/>
      <c r="SX107" s="70"/>
      <c r="SY107" s="70"/>
      <c r="SZ107" s="70"/>
      <c r="TA107" s="70"/>
      <c r="TB107" s="70"/>
      <c r="TC107" s="70"/>
      <c r="TD107" s="70"/>
      <c r="TE107" s="70"/>
      <c r="TF107" s="70"/>
      <c r="TG107" s="70"/>
      <c r="TH107" s="70"/>
      <c r="TI107" s="70"/>
      <c r="TJ107" s="70"/>
      <c r="TK107" s="70"/>
      <c r="TL107" s="70"/>
      <c r="TM107" s="70"/>
      <c r="TN107" s="70"/>
      <c r="TO107" s="70"/>
      <c r="TP107" s="70"/>
      <c r="TQ107" s="70"/>
      <c r="TR107" s="70"/>
      <c r="TS107" s="70"/>
      <c r="TT107" s="70"/>
      <c r="TU107" s="70"/>
      <c r="TV107" s="70"/>
      <c r="TW107" s="70"/>
      <c r="TX107" s="70"/>
      <c r="TY107" s="70"/>
      <c r="TZ107" s="70"/>
      <c r="UA107" s="70"/>
      <c r="UB107" s="70"/>
      <c r="UC107" s="70"/>
      <c r="UD107" s="70"/>
      <c r="UE107" s="70"/>
      <c r="UF107" s="70"/>
      <c r="UG107" s="70"/>
      <c r="UH107" s="70"/>
      <c r="UI107" s="70"/>
      <c r="UJ107" s="70"/>
      <c r="UK107" s="70"/>
      <c r="UL107" s="70"/>
      <c r="UM107" s="70"/>
      <c r="UN107" s="70"/>
      <c r="UO107" s="70"/>
      <c r="UP107" s="70"/>
      <c r="UQ107" s="70"/>
      <c r="UR107" s="70"/>
      <c r="US107" s="70"/>
      <c r="UT107" s="70"/>
      <c r="UU107" s="70"/>
      <c r="UV107" s="70"/>
      <c r="UW107" s="70"/>
      <c r="UX107" s="70"/>
      <c r="UY107" s="70"/>
      <c r="UZ107" s="70"/>
      <c r="VA107" s="70"/>
      <c r="VB107" s="70"/>
      <c r="VC107" s="70"/>
      <c r="VD107" s="70"/>
      <c r="VE107" s="70"/>
      <c r="VF107" s="70"/>
      <c r="VG107" s="70"/>
      <c r="VH107" s="70"/>
      <c r="VI107" s="70"/>
      <c r="VJ107" s="70"/>
      <c r="VK107" s="70"/>
      <c r="VL107" s="70"/>
      <c r="VM107" s="70"/>
      <c r="VN107" s="70"/>
      <c r="VO107" s="70"/>
      <c r="VP107" s="70"/>
      <c r="VQ107" s="70"/>
      <c r="VR107" s="70"/>
      <c r="VS107" s="70"/>
      <c r="VT107" s="70"/>
      <c r="VU107" s="70"/>
      <c r="VV107" s="70"/>
      <c r="VW107" s="70"/>
      <c r="VX107" s="70"/>
      <c r="VY107" s="70"/>
      <c r="VZ107" s="70"/>
      <c r="WA107" s="70"/>
      <c r="WB107" s="70"/>
      <c r="WC107" s="70"/>
      <c r="WD107" s="70"/>
      <c r="WE107" s="70"/>
      <c r="WF107" s="70"/>
      <c r="WG107" s="70"/>
      <c r="WH107" s="70"/>
      <c r="WI107" s="70"/>
      <c r="WJ107" s="70"/>
      <c r="WK107" s="70"/>
      <c r="WL107" s="70"/>
      <c r="WM107" s="70"/>
      <c r="WN107" s="70"/>
      <c r="WO107" s="70"/>
      <c r="WP107" s="70"/>
      <c r="WQ107" s="70"/>
      <c r="WR107" s="70"/>
      <c r="WS107" s="70"/>
      <c r="WT107" s="70"/>
      <c r="WU107" s="70"/>
      <c r="WV107" s="70"/>
      <c r="WW107" s="70"/>
      <c r="WX107" s="70"/>
      <c r="WY107" s="70"/>
      <c r="WZ107" s="70"/>
      <c r="XA107" s="70"/>
      <c r="XB107" s="70"/>
      <c r="XC107" s="70"/>
      <c r="XD107" s="70"/>
      <c r="XE107" s="70"/>
      <c r="XF107" s="70"/>
      <c r="XG107" s="70"/>
      <c r="XH107" s="70"/>
      <c r="XI107" s="70"/>
      <c r="XJ107" s="70"/>
      <c r="XK107" s="70"/>
      <c r="XL107" s="70"/>
      <c r="XM107" s="70"/>
      <c r="XN107" s="70"/>
      <c r="XO107" s="70"/>
      <c r="XP107" s="70"/>
      <c r="XQ107" s="70"/>
      <c r="XR107" s="70"/>
      <c r="XS107" s="70"/>
      <c r="XT107" s="70"/>
      <c r="XU107" s="70"/>
      <c r="XV107" s="70"/>
      <c r="XW107" s="70"/>
      <c r="XX107" s="70"/>
      <c r="XY107" s="70"/>
      <c r="XZ107" s="70"/>
      <c r="YA107" s="70"/>
      <c r="YB107" s="70"/>
      <c r="YC107" s="70"/>
      <c r="YD107" s="70"/>
      <c r="YE107" s="70"/>
      <c r="YF107" s="70"/>
      <c r="YG107" s="70"/>
      <c r="YH107" s="70"/>
      <c r="YI107" s="70"/>
      <c r="YJ107" s="70"/>
      <c r="YK107" s="70"/>
      <c r="YL107" s="70"/>
      <c r="YM107" s="70"/>
      <c r="YN107" s="70"/>
      <c r="YO107" s="70"/>
      <c r="YP107" s="70"/>
      <c r="YQ107" s="70"/>
      <c r="YR107" s="70"/>
      <c r="YS107" s="70"/>
      <c r="YT107" s="70"/>
      <c r="YU107" s="70"/>
      <c r="YV107" s="70"/>
      <c r="YW107" s="70"/>
      <c r="YX107" s="70"/>
      <c r="YY107" s="70"/>
      <c r="YZ107" s="70"/>
      <c r="ZA107" s="70"/>
      <c r="ZB107" s="70"/>
      <c r="ZC107" s="70"/>
      <c r="ZD107" s="70"/>
      <c r="ZE107" s="70"/>
      <c r="ZF107" s="70"/>
      <c r="ZG107" s="70"/>
      <c r="ZH107" s="70"/>
      <c r="ZI107" s="70"/>
      <c r="ZJ107" s="70"/>
      <c r="ZK107" s="70"/>
      <c r="ZL107" s="70"/>
      <c r="ZM107" s="70"/>
      <c r="ZN107" s="70"/>
      <c r="ZO107" s="70"/>
      <c r="ZP107" s="70"/>
      <c r="ZQ107" s="70"/>
      <c r="ZR107" s="70"/>
      <c r="ZS107" s="70"/>
      <c r="ZT107" s="70"/>
      <c r="ZU107" s="70"/>
      <c r="ZV107" s="70"/>
      <c r="ZW107" s="70"/>
      <c r="ZX107" s="70"/>
      <c r="ZY107" s="70"/>
      <c r="ZZ107" s="70"/>
      <c r="AAA107" s="70"/>
      <c r="AAB107" s="70"/>
      <c r="AAC107" s="70"/>
      <c r="AAD107" s="70"/>
      <c r="AAE107" s="70"/>
      <c r="AAF107" s="70"/>
      <c r="AAG107" s="70"/>
      <c r="AAH107" s="70"/>
      <c r="AAI107" s="70"/>
      <c r="AAJ107" s="70"/>
      <c r="AAK107" s="70"/>
      <c r="AAL107" s="70"/>
      <c r="AAM107" s="70"/>
      <c r="AAN107" s="70"/>
      <c r="AAO107" s="70"/>
      <c r="AAP107" s="70"/>
      <c r="AAQ107" s="70"/>
      <c r="AAR107" s="70"/>
      <c r="AAS107" s="70"/>
      <c r="AAT107" s="70"/>
      <c r="AAU107" s="70"/>
      <c r="AAV107" s="70"/>
      <c r="AAW107" s="70"/>
      <c r="AAX107" s="70"/>
      <c r="AAY107" s="70"/>
      <c r="AAZ107" s="70"/>
      <c r="ABA107" s="70"/>
      <c r="ABB107" s="70"/>
      <c r="ABC107" s="70"/>
      <c r="ABD107" s="70"/>
      <c r="ABE107" s="70"/>
      <c r="ABF107" s="70"/>
      <c r="ABG107" s="70"/>
      <c r="ABH107" s="70"/>
      <c r="ABI107" s="70"/>
      <c r="ABJ107" s="70"/>
      <c r="ABK107" s="70"/>
      <c r="ABL107" s="70"/>
      <c r="ABM107" s="70"/>
      <c r="ABN107" s="70"/>
      <c r="ABO107" s="70"/>
      <c r="ABP107" s="70"/>
      <c r="ABQ107" s="70"/>
      <c r="ABR107" s="70"/>
      <c r="ABS107" s="70"/>
      <c r="ABT107" s="70"/>
      <c r="ABU107" s="70"/>
      <c r="ABV107" s="70"/>
      <c r="ABW107" s="70"/>
      <c r="ABX107" s="70"/>
      <c r="ABY107" s="70"/>
      <c r="ABZ107" s="70"/>
      <c r="ACA107" s="70"/>
      <c r="ACB107" s="70"/>
      <c r="ACC107" s="70"/>
      <c r="ACD107" s="70"/>
      <c r="ACE107" s="70"/>
      <c r="ACF107" s="70"/>
      <c r="ACG107" s="70"/>
      <c r="ACH107" s="70"/>
      <c r="ACI107" s="70"/>
      <c r="ACJ107" s="70"/>
      <c r="ACK107" s="70"/>
      <c r="ACL107" s="70"/>
      <c r="ACM107" s="70"/>
      <c r="ACN107" s="70"/>
      <c r="ACO107" s="70"/>
      <c r="ACP107" s="70"/>
      <c r="ACQ107" s="70"/>
      <c r="ACR107" s="70"/>
      <c r="ACS107" s="70"/>
      <c r="ACT107" s="70"/>
      <c r="ACU107" s="70"/>
      <c r="ACV107" s="70"/>
      <c r="ACW107" s="70"/>
      <c r="ACX107" s="70"/>
      <c r="ACY107" s="70"/>
      <c r="ACZ107" s="70"/>
      <c r="ADA107" s="70"/>
      <c r="ADB107" s="70"/>
      <c r="ADC107" s="70"/>
      <c r="ADD107" s="70"/>
      <c r="ADE107" s="70"/>
      <c r="ADF107" s="70"/>
      <c r="ADG107" s="70"/>
      <c r="ADH107" s="70"/>
      <c r="ADI107" s="70"/>
      <c r="ADJ107" s="70"/>
      <c r="ADK107" s="70"/>
      <c r="ADL107" s="70"/>
      <c r="ADM107" s="70"/>
      <c r="ADN107" s="70"/>
      <c r="ADO107" s="70"/>
      <c r="ADP107" s="70"/>
      <c r="ADQ107" s="70"/>
      <c r="ADR107" s="70"/>
      <c r="ADS107" s="70"/>
      <c r="ADT107" s="70"/>
      <c r="ADU107" s="70"/>
      <c r="ADV107" s="70"/>
      <c r="ADW107" s="70"/>
      <c r="ADX107" s="70"/>
      <c r="ADY107" s="70"/>
      <c r="ADZ107" s="70"/>
      <c r="AEA107" s="70"/>
      <c r="AEB107" s="70"/>
      <c r="AEC107" s="70"/>
      <c r="AED107" s="70"/>
      <c r="AEE107" s="70"/>
      <c r="AEF107" s="70"/>
      <c r="AEG107" s="70"/>
      <c r="AEH107" s="70"/>
      <c r="AEI107" s="70"/>
      <c r="AEJ107" s="70"/>
      <c r="AEK107" s="70"/>
      <c r="AEL107" s="70"/>
      <c r="AEM107" s="70"/>
      <c r="AEN107" s="70"/>
      <c r="AEO107" s="70"/>
      <c r="AEP107" s="70"/>
      <c r="AEQ107" s="70"/>
      <c r="AER107" s="70"/>
      <c r="AES107" s="70"/>
      <c r="AET107" s="70"/>
      <c r="AEU107" s="70"/>
      <c r="AEV107" s="70"/>
      <c r="AEW107" s="70"/>
      <c r="AEX107" s="70"/>
      <c r="AEY107" s="70"/>
      <c r="AEZ107" s="70"/>
      <c r="AFA107" s="70"/>
      <c r="AFB107" s="70"/>
      <c r="AFC107" s="70"/>
      <c r="AFD107" s="70"/>
      <c r="AFE107" s="70"/>
      <c r="AFF107" s="70"/>
      <c r="AFG107" s="70"/>
      <c r="AFH107" s="70"/>
      <c r="AFI107" s="70"/>
      <c r="AFJ107" s="70"/>
      <c r="AFK107" s="70"/>
      <c r="AFL107" s="70"/>
      <c r="AFM107" s="70"/>
      <c r="AFN107" s="70"/>
      <c r="AFO107" s="70"/>
      <c r="AFP107" s="70"/>
      <c r="AFQ107" s="70"/>
      <c r="AFR107" s="70"/>
      <c r="AFS107" s="70"/>
      <c r="AFT107" s="70"/>
      <c r="AFU107" s="70"/>
      <c r="AFV107" s="70"/>
      <c r="AFW107" s="70"/>
      <c r="AFX107" s="70"/>
      <c r="AFY107" s="70"/>
      <c r="AFZ107" s="70"/>
      <c r="AGA107" s="70"/>
      <c r="AGB107" s="70"/>
      <c r="AGC107" s="70"/>
      <c r="AGD107" s="70"/>
      <c r="AGE107" s="70"/>
      <c r="AGF107" s="70"/>
      <c r="AGG107" s="70"/>
      <c r="AGH107" s="70"/>
      <c r="AGI107" s="70"/>
      <c r="AGJ107" s="70"/>
      <c r="AGK107" s="70"/>
      <c r="AGL107" s="70"/>
      <c r="AGM107" s="70"/>
      <c r="AGN107" s="70"/>
      <c r="AGO107" s="70"/>
      <c r="AGP107" s="70"/>
      <c r="AGQ107" s="70"/>
      <c r="AGR107" s="70"/>
      <c r="AGS107" s="70"/>
      <c r="AGT107" s="70"/>
      <c r="AGU107" s="70"/>
      <c r="AGV107" s="70"/>
      <c r="AGW107" s="70"/>
      <c r="AGX107" s="70"/>
      <c r="AGY107" s="70"/>
      <c r="AGZ107" s="70"/>
      <c r="AHA107" s="70"/>
      <c r="AHB107" s="70"/>
      <c r="AHC107" s="70"/>
      <c r="AHD107" s="70"/>
      <c r="AHE107" s="70"/>
      <c r="AHF107" s="70"/>
      <c r="AHG107" s="70"/>
      <c r="AHH107" s="70"/>
      <c r="AHI107" s="70"/>
      <c r="AHJ107" s="70"/>
      <c r="AHK107" s="70"/>
      <c r="AHL107" s="70"/>
      <c r="AHM107" s="70"/>
      <c r="AHN107" s="70"/>
      <c r="AHO107" s="70"/>
      <c r="AHP107" s="70"/>
      <c r="AHQ107" s="70"/>
      <c r="AHR107" s="70"/>
      <c r="AHS107" s="70"/>
      <c r="AHT107" s="70"/>
      <c r="AHU107" s="70"/>
      <c r="AHV107" s="70"/>
      <c r="AHW107" s="70"/>
      <c r="AHX107" s="70"/>
      <c r="AHY107" s="70"/>
      <c r="AHZ107" s="70"/>
      <c r="AIA107" s="70"/>
      <c r="AIB107" s="70"/>
      <c r="AIC107" s="70"/>
      <c r="AID107" s="70"/>
      <c r="AIE107" s="70"/>
      <c r="AIF107" s="70"/>
      <c r="AIG107" s="70"/>
      <c r="AIH107" s="70"/>
      <c r="AII107" s="70"/>
      <c r="AIJ107" s="70"/>
      <c r="AIK107" s="70"/>
      <c r="AIL107" s="70"/>
      <c r="AIM107" s="70"/>
      <c r="AIN107" s="70"/>
      <c r="AIO107" s="70"/>
      <c r="AIP107" s="70"/>
      <c r="AIQ107" s="70"/>
      <c r="AIR107" s="70"/>
      <c r="AIS107" s="70"/>
      <c r="AIT107" s="70"/>
      <c r="AIU107" s="70"/>
      <c r="AIV107" s="70"/>
      <c r="AIW107" s="70"/>
      <c r="AIX107" s="70"/>
      <c r="AIY107" s="70"/>
      <c r="AIZ107" s="70"/>
      <c r="AJA107" s="70"/>
      <c r="AJB107" s="70"/>
      <c r="AJC107" s="70"/>
      <c r="AJD107" s="70"/>
      <c r="AJE107" s="70"/>
      <c r="AJF107" s="70"/>
      <c r="AJG107" s="70"/>
      <c r="AJH107" s="70"/>
      <c r="AJI107" s="70"/>
      <c r="AJJ107" s="70"/>
      <c r="AJK107" s="70"/>
      <c r="AJL107" s="70"/>
      <c r="AJM107" s="70"/>
      <c r="AJN107" s="70"/>
      <c r="AJO107" s="70"/>
      <c r="AJP107" s="70"/>
      <c r="AJQ107" s="70"/>
      <c r="AJR107" s="70"/>
      <c r="AJS107" s="70"/>
      <c r="AJT107" s="70"/>
      <c r="AJU107" s="70"/>
      <c r="AJV107" s="70"/>
      <c r="AJW107" s="70"/>
      <c r="AJX107" s="70"/>
      <c r="AJY107" s="70"/>
      <c r="AJZ107" s="70"/>
      <c r="AKA107" s="70"/>
      <c r="AKB107" s="70"/>
      <c r="AKC107" s="70"/>
      <c r="AKD107" s="70"/>
      <c r="AKE107" s="70"/>
      <c r="AKF107" s="70"/>
      <c r="AKG107" s="70"/>
      <c r="AKH107" s="70"/>
      <c r="AKI107" s="70"/>
      <c r="AKJ107" s="70"/>
      <c r="AKK107" s="70"/>
      <c r="AKL107" s="70"/>
      <c r="AKM107" s="70"/>
      <c r="AKN107" s="70"/>
      <c r="AKO107" s="70"/>
      <c r="AKP107" s="70"/>
      <c r="AKQ107" s="70"/>
      <c r="AKR107" s="70"/>
      <c r="AKS107" s="70"/>
      <c r="AKT107" s="70"/>
      <c r="AKU107" s="70"/>
      <c r="AKV107" s="70"/>
      <c r="AKW107" s="70"/>
      <c r="AKX107" s="70"/>
      <c r="AKY107" s="70"/>
      <c r="AKZ107" s="70"/>
      <c r="ALA107" s="70"/>
      <c r="ALB107" s="70"/>
      <c r="ALC107" s="70"/>
      <c r="ALD107" s="70"/>
      <c r="ALE107" s="70"/>
      <c r="ALF107" s="70"/>
      <c r="ALG107" s="70"/>
      <c r="ALH107" s="70"/>
      <c r="ALI107" s="70"/>
      <c r="ALJ107" s="70"/>
      <c r="ALK107" s="70"/>
      <c r="ALL107" s="70"/>
      <c r="ALM107" s="70"/>
      <c r="ALN107" s="70"/>
      <c r="ALO107" s="70"/>
      <c r="ALP107" s="70"/>
      <c r="ALQ107" s="70"/>
      <c r="ALR107" s="70"/>
      <c r="ALS107" s="70"/>
      <c r="ALT107" s="70"/>
      <c r="ALU107" s="70"/>
      <c r="ALV107" s="70"/>
      <c r="ALW107" s="70"/>
      <c r="ALX107" s="70"/>
      <c r="ALY107" s="70"/>
      <c r="ALZ107" s="70"/>
      <c r="AMA107" s="70"/>
      <c r="AMB107" s="70"/>
      <c r="AMC107" s="70"/>
      <c r="AMD107" s="70"/>
      <c r="AME107" s="70"/>
      <c r="AMF107" s="70"/>
      <c r="AMG107" s="70"/>
      <c r="AMH107" s="70"/>
      <c r="AMI107" s="70"/>
      <c r="AMJ107" s="70"/>
      <c r="AMK107" s="70"/>
      <c r="AML107" s="70"/>
      <c r="AMM107" s="70"/>
      <c r="AMN107" s="70"/>
      <c r="AMO107" s="70"/>
      <c r="AMP107" s="70"/>
      <c r="AMQ107" s="70"/>
      <c r="AMR107" s="70"/>
      <c r="AMS107" s="70"/>
      <c r="AMT107" s="70"/>
      <c r="AMU107" s="70"/>
      <c r="AMV107" s="70"/>
      <c r="AMW107" s="70"/>
      <c r="AMX107" s="70"/>
      <c r="AMY107" s="70"/>
      <c r="AMZ107" s="70"/>
      <c r="ANA107" s="70"/>
      <c r="ANB107" s="70"/>
      <c r="ANC107" s="70"/>
      <c r="AND107" s="70"/>
      <c r="ANE107" s="70"/>
      <c r="ANF107" s="70"/>
      <c r="ANG107" s="70"/>
      <c r="ANH107" s="70"/>
      <c r="ANI107" s="70"/>
      <c r="ANJ107" s="70"/>
      <c r="ANK107" s="70"/>
      <c r="ANL107" s="70"/>
      <c r="ANM107" s="70"/>
      <c r="ANN107" s="70"/>
      <c r="ANO107" s="70"/>
      <c r="ANP107" s="70"/>
      <c r="ANQ107" s="70"/>
      <c r="ANR107" s="70"/>
      <c r="ANS107" s="70"/>
      <c r="ANT107" s="70"/>
      <c r="ANU107" s="70"/>
      <c r="ANV107" s="70"/>
      <c r="ANW107" s="70"/>
      <c r="ANX107" s="70"/>
      <c r="ANY107" s="70"/>
      <c r="ANZ107" s="70"/>
      <c r="AOA107" s="70"/>
      <c r="AOB107" s="70"/>
      <c r="AOC107" s="70"/>
      <c r="AOD107" s="70"/>
      <c r="AOE107" s="70"/>
      <c r="AOF107" s="70"/>
      <c r="AOG107" s="70"/>
      <c r="AOH107" s="70"/>
      <c r="AOI107" s="70"/>
      <c r="AOJ107" s="70"/>
      <c r="AOK107" s="70"/>
      <c r="AOL107" s="70"/>
      <c r="AOM107" s="70"/>
      <c r="AON107" s="70"/>
      <c r="AOO107" s="70"/>
      <c r="AOP107" s="70"/>
      <c r="AOQ107" s="70"/>
      <c r="AOR107" s="70"/>
      <c r="AOS107" s="70"/>
      <c r="AOT107" s="70"/>
      <c r="AOU107" s="70"/>
      <c r="AOV107" s="70"/>
      <c r="AOW107" s="70"/>
      <c r="AOX107" s="70"/>
      <c r="AOY107" s="70"/>
      <c r="AOZ107" s="70"/>
      <c r="APA107" s="70"/>
      <c r="APB107" s="70"/>
      <c r="APC107" s="70"/>
      <c r="APD107" s="70"/>
      <c r="APE107" s="70"/>
      <c r="APF107" s="70"/>
      <c r="APG107" s="70"/>
      <c r="APH107" s="70"/>
      <c r="API107" s="70"/>
      <c r="APJ107" s="70"/>
      <c r="APK107" s="70"/>
      <c r="APL107" s="70"/>
      <c r="APM107" s="70"/>
      <c r="APN107" s="70"/>
      <c r="APO107" s="70"/>
      <c r="APP107" s="70"/>
      <c r="APQ107" s="70"/>
      <c r="APR107" s="70"/>
      <c r="APS107" s="70"/>
      <c r="APT107" s="70"/>
      <c r="APU107" s="70"/>
      <c r="APV107" s="70"/>
      <c r="APW107" s="70"/>
      <c r="APX107" s="70"/>
      <c r="APY107" s="70"/>
      <c r="APZ107" s="70"/>
      <c r="AQA107" s="70"/>
      <c r="AQB107" s="70"/>
      <c r="AQC107" s="70"/>
      <c r="AQD107" s="70"/>
      <c r="AQE107" s="70"/>
      <c r="AQF107" s="70"/>
      <c r="AQG107" s="70"/>
      <c r="AQH107" s="70"/>
      <c r="AQI107" s="70"/>
      <c r="AQJ107" s="70"/>
      <c r="AQK107" s="70"/>
      <c r="AQL107" s="70"/>
      <c r="AQM107" s="70"/>
      <c r="AQN107" s="70"/>
      <c r="AQO107" s="70"/>
      <c r="AQP107" s="70"/>
      <c r="AQQ107" s="70"/>
      <c r="AQR107" s="70"/>
      <c r="AQS107" s="70"/>
      <c r="AQT107" s="70"/>
      <c r="AQU107" s="70"/>
      <c r="AQV107" s="70"/>
      <c r="AQW107" s="70"/>
      <c r="AQX107" s="70"/>
      <c r="AQY107" s="70"/>
      <c r="AQZ107" s="70"/>
      <c r="ARA107" s="70"/>
      <c r="ARB107" s="70"/>
      <c r="ARC107" s="70"/>
      <c r="ARD107" s="70"/>
      <c r="ARE107" s="70"/>
      <c r="ARF107" s="70"/>
      <c r="ARG107" s="70"/>
      <c r="ARH107" s="70"/>
      <c r="ARI107" s="70"/>
      <c r="ARJ107" s="70"/>
      <c r="ARK107" s="70"/>
      <c r="ARL107" s="70"/>
      <c r="ARM107" s="70"/>
      <c r="ARN107" s="70"/>
      <c r="ARO107" s="70"/>
      <c r="ARP107" s="70"/>
      <c r="ARQ107" s="70"/>
      <c r="ARR107" s="70"/>
      <c r="ARS107" s="70"/>
      <c r="ART107" s="70"/>
      <c r="ARU107" s="70"/>
      <c r="ARV107" s="70"/>
      <c r="ARW107" s="70"/>
      <c r="ARX107" s="70"/>
      <c r="ARY107" s="70"/>
      <c r="ARZ107" s="70"/>
      <c r="ASA107" s="70"/>
      <c r="ASB107" s="70"/>
    </row>
    <row r="108" spans="1:1174" ht="13.5" thickBot="1" x14ac:dyDescent="0.25">
      <c r="A108" s="237" t="s">
        <v>148</v>
      </c>
      <c r="B108" s="12" t="s">
        <v>53</v>
      </c>
      <c r="C108" s="74">
        <f>C100</f>
        <v>2100</v>
      </c>
      <c r="D108" s="72">
        <v>0.55000000000000004</v>
      </c>
      <c r="E108" s="13">
        <f>C108*D108</f>
        <v>1155</v>
      </c>
      <c r="G108" s="238" t="s">
        <v>190</v>
      </c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70"/>
      <c r="BK108" s="70"/>
      <c r="BL108" s="70"/>
      <c r="BM108" s="70"/>
      <c r="BN108" s="70"/>
      <c r="BO108" s="70"/>
      <c r="BP108" s="70"/>
      <c r="BQ108" s="70"/>
      <c r="BR108" s="70"/>
      <c r="BS108" s="70"/>
      <c r="BT108" s="70"/>
      <c r="BU108" s="70"/>
      <c r="BV108" s="70"/>
      <c r="BW108" s="70"/>
      <c r="BX108" s="70"/>
      <c r="BY108" s="70"/>
      <c r="BZ108" s="70"/>
      <c r="CA108" s="70"/>
      <c r="CB108" s="70"/>
      <c r="CC108" s="70"/>
      <c r="CD108" s="70"/>
      <c r="CE108" s="70"/>
      <c r="CF108" s="70"/>
      <c r="CG108" s="70"/>
      <c r="CH108" s="70"/>
      <c r="CI108" s="70"/>
      <c r="CJ108" s="70"/>
      <c r="CK108" s="70"/>
      <c r="CL108" s="70"/>
      <c r="CM108" s="70"/>
      <c r="CN108" s="70"/>
      <c r="CO108" s="70"/>
      <c r="CP108" s="70"/>
      <c r="CQ108" s="70"/>
      <c r="CR108" s="70"/>
      <c r="CS108" s="70"/>
      <c r="CT108" s="70"/>
      <c r="CU108" s="70"/>
      <c r="CV108" s="70"/>
      <c r="CW108" s="70"/>
      <c r="CX108" s="70"/>
      <c r="CY108" s="70"/>
      <c r="CZ108" s="70"/>
      <c r="DA108" s="70"/>
      <c r="DB108" s="70"/>
      <c r="DC108" s="70"/>
      <c r="DD108" s="70"/>
      <c r="DE108" s="70"/>
      <c r="DF108" s="70"/>
      <c r="DG108" s="70"/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0"/>
      <c r="DV108" s="70"/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0"/>
      <c r="EK108" s="70"/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0"/>
      <c r="EZ108" s="70"/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0"/>
      <c r="FO108" s="70"/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0"/>
      <c r="GD108" s="70"/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0"/>
      <c r="GS108" s="70"/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0"/>
      <c r="HH108" s="70"/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0"/>
      <c r="HW108" s="70"/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0"/>
      <c r="IL108" s="70"/>
      <c r="IM108" s="70"/>
      <c r="IN108" s="70"/>
      <c r="IO108" s="70"/>
      <c r="IP108" s="70"/>
      <c r="IQ108" s="70"/>
      <c r="IR108" s="70"/>
      <c r="IS108" s="70"/>
      <c r="IT108" s="70"/>
      <c r="IU108" s="70"/>
      <c r="IV108" s="70"/>
      <c r="IW108" s="70"/>
      <c r="IX108" s="70"/>
      <c r="IY108" s="70"/>
      <c r="IZ108" s="70"/>
      <c r="JA108" s="70"/>
      <c r="JB108" s="70"/>
      <c r="JC108" s="70"/>
      <c r="JD108" s="70"/>
      <c r="JE108" s="70"/>
      <c r="JF108" s="70"/>
      <c r="JG108" s="70"/>
      <c r="JH108" s="70"/>
      <c r="JI108" s="70"/>
      <c r="JJ108" s="70"/>
      <c r="JK108" s="70"/>
      <c r="JL108" s="70"/>
      <c r="JM108" s="70"/>
      <c r="JN108" s="70"/>
      <c r="JO108" s="70"/>
      <c r="JP108" s="70"/>
      <c r="JQ108" s="70"/>
      <c r="JR108" s="70"/>
      <c r="JS108" s="70"/>
      <c r="JT108" s="70"/>
      <c r="JU108" s="70"/>
      <c r="JV108" s="70"/>
      <c r="JW108" s="70"/>
      <c r="JX108" s="70"/>
      <c r="JY108" s="70"/>
      <c r="JZ108" s="70"/>
      <c r="KA108" s="70"/>
      <c r="KB108" s="70"/>
      <c r="KC108" s="70"/>
      <c r="KD108" s="70"/>
      <c r="KE108" s="70"/>
      <c r="KF108" s="70"/>
      <c r="KG108" s="70"/>
      <c r="KH108" s="70"/>
      <c r="KI108" s="70"/>
      <c r="KJ108" s="70"/>
      <c r="KK108" s="70"/>
      <c r="KL108" s="70"/>
      <c r="KM108" s="70"/>
      <c r="KN108" s="70"/>
      <c r="KO108" s="70"/>
      <c r="KP108" s="70"/>
      <c r="KQ108" s="70"/>
      <c r="KR108" s="70"/>
      <c r="KS108" s="70"/>
      <c r="KT108" s="70"/>
      <c r="KU108" s="70"/>
      <c r="KV108" s="70"/>
      <c r="KW108" s="70"/>
      <c r="KX108" s="70"/>
      <c r="KY108" s="70"/>
      <c r="KZ108" s="70"/>
      <c r="LA108" s="70"/>
      <c r="LB108" s="70"/>
      <c r="LC108" s="70"/>
      <c r="LD108" s="70"/>
      <c r="LE108" s="70"/>
      <c r="LF108" s="70"/>
      <c r="LG108" s="70"/>
      <c r="LH108" s="70"/>
      <c r="LI108" s="70"/>
      <c r="LJ108" s="70"/>
      <c r="LK108" s="70"/>
      <c r="LL108" s="70"/>
      <c r="LM108" s="70"/>
      <c r="LN108" s="70"/>
      <c r="LO108" s="70"/>
      <c r="LP108" s="70"/>
      <c r="LQ108" s="70"/>
      <c r="LR108" s="70"/>
      <c r="LS108" s="70"/>
      <c r="LT108" s="70"/>
      <c r="LU108" s="70"/>
      <c r="LV108" s="70"/>
      <c r="LW108" s="70"/>
      <c r="LX108" s="70"/>
      <c r="LY108" s="70"/>
      <c r="LZ108" s="70"/>
      <c r="MA108" s="70"/>
      <c r="MB108" s="70"/>
      <c r="MC108" s="70"/>
      <c r="MD108" s="70"/>
      <c r="ME108" s="70"/>
      <c r="MF108" s="70"/>
      <c r="MG108" s="70"/>
      <c r="MH108" s="70"/>
      <c r="MI108" s="70"/>
      <c r="MJ108" s="70"/>
      <c r="MK108" s="70"/>
      <c r="ML108" s="70"/>
      <c r="MM108" s="70"/>
      <c r="MN108" s="70"/>
      <c r="MO108" s="70"/>
      <c r="MP108" s="70"/>
      <c r="MQ108" s="70"/>
      <c r="MR108" s="70"/>
      <c r="MS108" s="70"/>
      <c r="MT108" s="70"/>
      <c r="MU108" s="70"/>
      <c r="MV108" s="70"/>
      <c r="MW108" s="70"/>
      <c r="MX108" s="70"/>
      <c r="MY108" s="70"/>
      <c r="MZ108" s="70"/>
      <c r="NA108" s="70"/>
      <c r="NB108" s="70"/>
      <c r="NC108" s="70"/>
      <c r="ND108" s="70"/>
      <c r="NE108" s="70"/>
      <c r="NF108" s="70"/>
      <c r="NG108" s="70"/>
      <c r="NH108" s="70"/>
      <c r="NI108" s="70"/>
      <c r="NJ108" s="70"/>
      <c r="NK108" s="70"/>
      <c r="NL108" s="70"/>
      <c r="NM108" s="70"/>
      <c r="NN108" s="70"/>
      <c r="NO108" s="70"/>
      <c r="NP108" s="70"/>
      <c r="NQ108" s="70"/>
      <c r="NR108" s="70"/>
      <c r="NS108" s="70"/>
      <c r="NT108" s="70"/>
      <c r="NU108" s="70"/>
      <c r="NV108" s="70"/>
      <c r="NW108" s="70"/>
      <c r="NX108" s="70"/>
      <c r="NY108" s="70"/>
      <c r="NZ108" s="70"/>
      <c r="OA108" s="70"/>
      <c r="OB108" s="70"/>
      <c r="OC108" s="70"/>
      <c r="OD108" s="70"/>
      <c r="OE108" s="70"/>
      <c r="OF108" s="70"/>
      <c r="OG108" s="70"/>
      <c r="OH108" s="70"/>
      <c r="OI108" s="70"/>
      <c r="OJ108" s="70"/>
      <c r="OK108" s="70"/>
      <c r="OL108" s="70"/>
      <c r="OM108" s="70"/>
      <c r="ON108" s="70"/>
      <c r="OO108" s="70"/>
      <c r="OP108" s="70"/>
      <c r="OQ108" s="70"/>
      <c r="OR108" s="70"/>
      <c r="OS108" s="70"/>
      <c r="OT108" s="70"/>
      <c r="OU108" s="70"/>
      <c r="OV108" s="70"/>
      <c r="OW108" s="70"/>
      <c r="OX108" s="70"/>
      <c r="OY108" s="70"/>
      <c r="OZ108" s="70"/>
      <c r="PA108" s="70"/>
      <c r="PB108" s="70"/>
      <c r="PC108" s="70"/>
      <c r="PD108" s="70"/>
      <c r="PE108" s="70"/>
      <c r="PF108" s="70"/>
      <c r="PG108" s="70"/>
      <c r="PH108" s="70"/>
      <c r="PI108" s="70"/>
      <c r="PJ108" s="70"/>
      <c r="PK108" s="70"/>
      <c r="PL108" s="70"/>
      <c r="PM108" s="70"/>
      <c r="PN108" s="70"/>
      <c r="PO108" s="70"/>
      <c r="PP108" s="70"/>
      <c r="PQ108" s="70"/>
      <c r="PR108" s="70"/>
      <c r="PS108" s="70"/>
      <c r="PT108" s="70"/>
      <c r="PU108" s="70"/>
      <c r="PV108" s="70"/>
      <c r="PW108" s="70"/>
      <c r="PX108" s="70"/>
      <c r="PY108" s="70"/>
      <c r="PZ108" s="70"/>
      <c r="QA108" s="70"/>
      <c r="QB108" s="70"/>
      <c r="QC108" s="70"/>
      <c r="QD108" s="70"/>
      <c r="QE108" s="70"/>
      <c r="QF108" s="70"/>
      <c r="QG108" s="70"/>
      <c r="QH108" s="70"/>
      <c r="QI108" s="70"/>
      <c r="QJ108" s="70"/>
      <c r="QK108" s="70"/>
      <c r="QL108" s="70"/>
      <c r="QM108" s="70"/>
      <c r="QN108" s="70"/>
      <c r="QO108" s="70"/>
      <c r="QP108" s="70"/>
      <c r="QQ108" s="70"/>
      <c r="QR108" s="70"/>
      <c r="QS108" s="70"/>
      <c r="QT108" s="70"/>
      <c r="QU108" s="70"/>
      <c r="QV108" s="70"/>
      <c r="QW108" s="70"/>
      <c r="QX108" s="70"/>
      <c r="QY108" s="70"/>
      <c r="QZ108" s="70"/>
      <c r="RA108" s="70"/>
      <c r="RB108" s="70"/>
      <c r="RC108" s="70"/>
      <c r="RD108" s="70"/>
      <c r="RE108" s="70"/>
      <c r="RF108" s="70"/>
      <c r="RG108" s="70"/>
      <c r="RH108" s="70"/>
      <c r="RI108" s="70"/>
      <c r="RJ108" s="70"/>
      <c r="RK108" s="70"/>
      <c r="RL108" s="70"/>
      <c r="RM108" s="70"/>
      <c r="RN108" s="70"/>
      <c r="RO108" s="70"/>
      <c r="RP108" s="70"/>
      <c r="RQ108" s="70"/>
      <c r="RR108" s="70"/>
      <c r="RS108" s="70"/>
      <c r="RT108" s="70"/>
      <c r="RU108" s="70"/>
      <c r="RV108" s="70"/>
      <c r="RW108" s="70"/>
      <c r="RX108" s="70"/>
      <c r="RY108" s="70"/>
      <c r="RZ108" s="70"/>
      <c r="SA108" s="70"/>
      <c r="SB108" s="70"/>
      <c r="SC108" s="70"/>
      <c r="SD108" s="70"/>
      <c r="SE108" s="70"/>
      <c r="SF108" s="70"/>
      <c r="SG108" s="70"/>
      <c r="SH108" s="70"/>
      <c r="SI108" s="70"/>
      <c r="SJ108" s="70"/>
      <c r="SK108" s="70"/>
      <c r="SL108" s="70"/>
      <c r="SM108" s="70"/>
      <c r="SN108" s="70"/>
      <c r="SO108" s="70"/>
      <c r="SP108" s="70"/>
      <c r="SQ108" s="70"/>
      <c r="SR108" s="70"/>
      <c r="SS108" s="70"/>
      <c r="ST108" s="70"/>
      <c r="SU108" s="70"/>
      <c r="SV108" s="70"/>
      <c r="SW108" s="70"/>
      <c r="SX108" s="70"/>
      <c r="SY108" s="70"/>
      <c r="SZ108" s="70"/>
      <c r="TA108" s="70"/>
      <c r="TB108" s="70"/>
      <c r="TC108" s="70"/>
      <c r="TD108" s="70"/>
      <c r="TE108" s="70"/>
      <c r="TF108" s="70"/>
      <c r="TG108" s="70"/>
      <c r="TH108" s="70"/>
      <c r="TI108" s="70"/>
      <c r="TJ108" s="70"/>
      <c r="TK108" s="70"/>
      <c r="TL108" s="70"/>
      <c r="TM108" s="70"/>
      <c r="TN108" s="70"/>
      <c r="TO108" s="70"/>
      <c r="TP108" s="70"/>
      <c r="TQ108" s="70"/>
      <c r="TR108" s="70"/>
      <c r="TS108" s="70"/>
      <c r="TT108" s="70"/>
      <c r="TU108" s="70"/>
      <c r="TV108" s="70"/>
      <c r="TW108" s="70"/>
      <c r="TX108" s="70"/>
      <c r="TY108" s="70"/>
      <c r="TZ108" s="70"/>
      <c r="UA108" s="70"/>
      <c r="UB108" s="70"/>
      <c r="UC108" s="70"/>
      <c r="UD108" s="70"/>
      <c r="UE108" s="70"/>
      <c r="UF108" s="70"/>
      <c r="UG108" s="70"/>
      <c r="UH108" s="70"/>
      <c r="UI108" s="70"/>
      <c r="UJ108" s="70"/>
      <c r="UK108" s="70"/>
      <c r="UL108" s="70"/>
      <c r="UM108" s="70"/>
      <c r="UN108" s="70"/>
      <c r="UO108" s="70"/>
      <c r="UP108" s="70"/>
      <c r="UQ108" s="70"/>
      <c r="UR108" s="70"/>
      <c r="US108" s="70"/>
      <c r="UT108" s="70"/>
      <c r="UU108" s="70"/>
      <c r="UV108" s="70"/>
      <c r="UW108" s="70"/>
      <c r="UX108" s="70"/>
      <c r="UY108" s="70"/>
      <c r="UZ108" s="70"/>
      <c r="VA108" s="70"/>
      <c r="VB108" s="70"/>
      <c r="VC108" s="70"/>
      <c r="VD108" s="70"/>
      <c r="VE108" s="70"/>
      <c r="VF108" s="70"/>
      <c r="VG108" s="70"/>
      <c r="VH108" s="70"/>
      <c r="VI108" s="70"/>
      <c r="VJ108" s="70"/>
      <c r="VK108" s="70"/>
      <c r="VL108" s="70"/>
      <c r="VM108" s="70"/>
      <c r="VN108" s="70"/>
      <c r="VO108" s="70"/>
      <c r="VP108" s="70"/>
      <c r="VQ108" s="70"/>
      <c r="VR108" s="70"/>
      <c r="VS108" s="70"/>
      <c r="VT108" s="70"/>
      <c r="VU108" s="70"/>
      <c r="VV108" s="70"/>
      <c r="VW108" s="70"/>
      <c r="VX108" s="70"/>
      <c r="VY108" s="70"/>
      <c r="VZ108" s="70"/>
      <c r="WA108" s="70"/>
      <c r="WB108" s="70"/>
      <c r="WC108" s="70"/>
      <c r="WD108" s="70"/>
      <c r="WE108" s="70"/>
      <c r="WF108" s="70"/>
      <c r="WG108" s="70"/>
      <c r="WH108" s="70"/>
      <c r="WI108" s="70"/>
      <c r="WJ108" s="70"/>
      <c r="WK108" s="70"/>
      <c r="WL108" s="70"/>
      <c r="WM108" s="70"/>
      <c r="WN108" s="70"/>
      <c r="WO108" s="70"/>
      <c r="WP108" s="70"/>
      <c r="WQ108" s="70"/>
      <c r="WR108" s="70"/>
      <c r="WS108" s="70"/>
      <c r="WT108" s="70"/>
      <c r="WU108" s="70"/>
      <c r="WV108" s="70"/>
      <c r="WW108" s="70"/>
      <c r="WX108" s="70"/>
      <c r="WY108" s="70"/>
      <c r="WZ108" s="70"/>
      <c r="XA108" s="70"/>
      <c r="XB108" s="70"/>
      <c r="XC108" s="70"/>
      <c r="XD108" s="70"/>
      <c r="XE108" s="70"/>
      <c r="XF108" s="70"/>
      <c r="XG108" s="70"/>
      <c r="XH108" s="70"/>
      <c r="XI108" s="70"/>
      <c r="XJ108" s="70"/>
      <c r="XK108" s="70"/>
      <c r="XL108" s="70"/>
      <c r="XM108" s="70"/>
      <c r="XN108" s="70"/>
      <c r="XO108" s="70"/>
      <c r="XP108" s="70"/>
      <c r="XQ108" s="70"/>
      <c r="XR108" s="70"/>
      <c r="XS108" s="70"/>
      <c r="XT108" s="70"/>
      <c r="XU108" s="70"/>
      <c r="XV108" s="70"/>
      <c r="XW108" s="70"/>
      <c r="XX108" s="70"/>
      <c r="XY108" s="70"/>
      <c r="XZ108" s="70"/>
      <c r="YA108" s="70"/>
      <c r="YB108" s="70"/>
      <c r="YC108" s="70"/>
      <c r="YD108" s="70"/>
      <c r="YE108" s="70"/>
      <c r="YF108" s="70"/>
      <c r="YG108" s="70"/>
      <c r="YH108" s="70"/>
      <c r="YI108" s="70"/>
      <c r="YJ108" s="70"/>
      <c r="YK108" s="70"/>
      <c r="YL108" s="70"/>
      <c r="YM108" s="70"/>
      <c r="YN108" s="70"/>
      <c r="YO108" s="70"/>
      <c r="YP108" s="70"/>
      <c r="YQ108" s="70"/>
      <c r="YR108" s="70"/>
      <c r="YS108" s="70"/>
      <c r="YT108" s="70"/>
      <c r="YU108" s="70"/>
      <c r="YV108" s="70"/>
      <c r="YW108" s="70"/>
      <c r="YX108" s="70"/>
      <c r="YY108" s="70"/>
      <c r="YZ108" s="70"/>
      <c r="ZA108" s="70"/>
      <c r="ZB108" s="70"/>
      <c r="ZC108" s="70"/>
      <c r="ZD108" s="70"/>
      <c r="ZE108" s="70"/>
      <c r="ZF108" s="70"/>
      <c r="ZG108" s="70"/>
      <c r="ZH108" s="70"/>
      <c r="ZI108" s="70"/>
      <c r="ZJ108" s="70"/>
      <c r="ZK108" s="70"/>
      <c r="ZL108" s="70"/>
      <c r="ZM108" s="70"/>
      <c r="ZN108" s="70"/>
      <c r="ZO108" s="70"/>
      <c r="ZP108" s="70"/>
      <c r="ZQ108" s="70"/>
      <c r="ZR108" s="70"/>
      <c r="ZS108" s="70"/>
      <c r="ZT108" s="70"/>
      <c r="ZU108" s="70"/>
      <c r="ZV108" s="70"/>
      <c r="ZW108" s="70"/>
      <c r="ZX108" s="70"/>
      <c r="ZY108" s="70"/>
      <c r="ZZ108" s="70"/>
      <c r="AAA108" s="70"/>
      <c r="AAB108" s="70"/>
      <c r="AAC108" s="70"/>
      <c r="AAD108" s="70"/>
      <c r="AAE108" s="70"/>
      <c r="AAF108" s="70"/>
      <c r="AAG108" s="70"/>
      <c r="AAH108" s="70"/>
      <c r="AAI108" s="70"/>
      <c r="AAJ108" s="70"/>
      <c r="AAK108" s="70"/>
      <c r="AAL108" s="70"/>
      <c r="AAM108" s="70"/>
      <c r="AAN108" s="70"/>
      <c r="AAO108" s="70"/>
      <c r="AAP108" s="70"/>
      <c r="AAQ108" s="70"/>
      <c r="AAR108" s="70"/>
      <c r="AAS108" s="70"/>
      <c r="AAT108" s="70"/>
      <c r="AAU108" s="70"/>
      <c r="AAV108" s="70"/>
      <c r="AAW108" s="70"/>
      <c r="AAX108" s="70"/>
      <c r="AAY108" s="70"/>
      <c r="AAZ108" s="70"/>
      <c r="ABA108" s="70"/>
      <c r="ABB108" s="70"/>
      <c r="ABC108" s="70"/>
      <c r="ABD108" s="70"/>
      <c r="ABE108" s="70"/>
      <c r="ABF108" s="70"/>
      <c r="ABG108" s="70"/>
      <c r="ABH108" s="70"/>
      <c r="ABI108" s="70"/>
      <c r="ABJ108" s="70"/>
      <c r="ABK108" s="70"/>
      <c r="ABL108" s="70"/>
      <c r="ABM108" s="70"/>
      <c r="ABN108" s="70"/>
      <c r="ABO108" s="70"/>
      <c r="ABP108" s="70"/>
      <c r="ABQ108" s="70"/>
      <c r="ABR108" s="70"/>
      <c r="ABS108" s="70"/>
      <c r="ABT108" s="70"/>
      <c r="ABU108" s="70"/>
      <c r="ABV108" s="70"/>
      <c r="ABW108" s="70"/>
      <c r="ABX108" s="70"/>
      <c r="ABY108" s="70"/>
      <c r="ABZ108" s="70"/>
      <c r="ACA108" s="70"/>
      <c r="ACB108" s="70"/>
      <c r="ACC108" s="70"/>
      <c r="ACD108" s="70"/>
      <c r="ACE108" s="70"/>
      <c r="ACF108" s="70"/>
      <c r="ACG108" s="70"/>
      <c r="ACH108" s="70"/>
      <c r="ACI108" s="70"/>
      <c r="ACJ108" s="70"/>
      <c r="ACK108" s="70"/>
      <c r="ACL108" s="70"/>
      <c r="ACM108" s="70"/>
      <c r="ACN108" s="70"/>
      <c r="ACO108" s="70"/>
      <c r="ACP108" s="70"/>
      <c r="ACQ108" s="70"/>
      <c r="ACR108" s="70"/>
      <c r="ACS108" s="70"/>
      <c r="ACT108" s="70"/>
      <c r="ACU108" s="70"/>
      <c r="ACV108" s="70"/>
      <c r="ACW108" s="70"/>
      <c r="ACX108" s="70"/>
      <c r="ACY108" s="70"/>
      <c r="ACZ108" s="70"/>
      <c r="ADA108" s="70"/>
      <c r="ADB108" s="70"/>
      <c r="ADC108" s="70"/>
      <c r="ADD108" s="70"/>
      <c r="ADE108" s="70"/>
      <c r="ADF108" s="70"/>
      <c r="ADG108" s="70"/>
      <c r="ADH108" s="70"/>
      <c r="ADI108" s="70"/>
      <c r="ADJ108" s="70"/>
      <c r="ADK108" s="70"/>
      <c r="ADL108" s="70"/>
      <c r="ADM108" s="70"/>
      <c r="ADN108" s="70"/>
      <c r="ADO108" s="70"/>
      <c r="ADP108" s="70"/>
      <c r="ADQ108" s="70"/>
      <c r="ADR108" s="70"/>
      <c r="ADS108" s="70"/>
      <c r="ADT108" s="70"/>
      <c r="ADU108" s="70"/>
      <c r="ADV108" s="70"/>
      <c r="ADW108" s="70"/>
      <c r="ADX108" s="70"/>
      <c r="ADY108" s="70"/>
      <c r="ADZ108" s="70"/>
      <c r="AEA108" s="70"/>
      <c r="AEB108" s="70"/>
      <c r="AEC108" s="70"/>
      <c r="AED108" s="70"/>
      <c r="AEE108" s="70"/>
      <c r="AEF108" s="70"/>
      <c r="AEG108" s="70"/>
      <c r="AEH108" s="70"/>
      <c r="AEI108" s="70"/>
      <c r="AEJ108" s="70"/>
      <c r="AEK108" s="70"/>
      <c r="AEL108" s="70"/>
      <c r="AEM108" s="70"/>
      <c r="AEN108" s="70"/>
      <c r="AEO108" s="70"/>
      <c r="AEP108" s="70"/>
      <c r="AEQ108" s="70"/>
      <c r="AER108" s="70"/>
      <c r="AES108" s="70"/>
      <c r="AET108" s="70"/>
      <c r="AEU108" s="70"/>
      <c r="AEV108" s="70"/>
      <c r="AEW108" s="70"/>
      <c r="AEX108" s="70"/>
      <c r="AEY108" s="70"/>
      <c r="AEZ108" s="70"/>
      <c r="AFA108" s="70"/>
      <c r="AFB108" s="70"/>
      <c r="AFC108" s="70"/>
      <c r="AFD108" s="70"/>
      <c r="AFE108" s="70"/>
      <c r="AFF108" s="70"/>
      <c r="AFG108" s="70"/>
      <c r="AFH108" s="70"/>
      <c r="AFI108" s="70"/>
      <c r="AFJ108" s="70"/>
      <c r="AFK108" s="70"/>
      <c r="AFL108" s="70"/>
      <c r="AFM108" s="70"/>
      <c r="AFN108" s="70"/>
      <c r="AFO108" s="70"/>
      <c r="AFP108" s="70"/>
      <c r="AFQ108" s="70"/>
      <c r="AFR108" s="70"/>
      <c r="AFS108" s="70"/>
      <c r="AFT108" s="70"/>
      <c r="AFU108" s="70"/>
      <c r="AFV108" s="70"/>
      <c r="AFW108" s="70"/>
      <c r="AFX108" s="70"/>
      <c r="AFY108" s="70"/>
      <c r="AFZ108" s="70"/>
      <c r="AGA108" s="70"/>
      <c r="AGB108" s="70"/>
      <c r="AGC108" s="70"/>
      <c r="AGD108" s="70"/>
      <c r="AGE108" s="70"/>
      <c r="AGF108" s="70"/>
      <c r="AGG108" s="70"/>
      <c r="AGH108" s="70"/>
      <c r="AGI108" s="70"/>
      <c r="AGJ108" s="70"/>
      <c r="AGK108" s="70"/>
      <c r="AGL108" s="70"/>
      <c r="AGM108" s="70"/>
      <c r="AGN108" s="70"/>
      <c r="AGO108" s="70"/>
      <c r="AGP108" s="70"/>
      <c r="AGQ108" s="70"/>
      <c r="AGR108" s="70"/>
      <c r="AGS108" s="70"/>
      <c r="AGT108" s="70"/>
      <c r="AGU108" s="70"/>
      <c r="AGV108" s="70"/>
      <c r="AGW108" s="70"/>
      <c r="AGX108" s="70"/>
      <c r="AGY108" s="70"/>
      <c r="AGZ108" s="70"/>
      <c r="AHA108" s="70"/>
      <c r="AHB108" s="70"/>
      <c r="AHC108" s="70"/>
      <c r="AHD108" s="70"/>
      <c r="AHE108" s="70"/>
      <c r="AHF108" s="70"/>
      <c r="AHG108" s="70"/>
      <c r="AHH108" s="70"/>
      <c r="AHI108" s="70"/>
      <c r="AHJ108" s="70"/>
      <c r="AHK108" s="70"/>
      <c r="AHL108" s="70"/>
      <c r="AHM108" s="70"/>
      <c r="AHN108" s="70"/>
      <c r="AHO108" s="70"/>
      <c r="AHP108" s="70"/>
      <c r="AHQ108" s="70"/>
      <c r="AHR108" s="70"/>
      <c r="AHS108" s="70"/>
      <c r="AHT108" s="70"/>
      <c r="AHU108" s="70"/>
      <c r="AHV108" s="70"/>
      <c r="AHW108" s="70"/>
      <c r="AHX108" s="70"/>
      <c r="AHY108" s="70"/>
      <c r="AHZ108" s="70"/>
      <c r="AIA108" s="70"/>
      <c r="AIB108" s="70"/>
      <c r="AIC108" s="70"/>
      <c r="AID108" s="70"/>
      <c r="AIE108" s="70"/>
      <c r="AIF108" s="70"/>
      <c r="AIG108" s="70"/>
      <c r="AIH108" s="70"/>
      <c r="AII108" s="70"/>
      <c r="AIJ108" s="70"/>
      <c r="AIK108" s="70"/>
      <c r="AIL108" s="70"/>
      <c r="AIM108" s="70"/>
      <c r="AIN108" s="70"/>
      <c r="AIO108" s="70"/>
      <c r="AIP108" s="70"/>
      <c r="AIQ108" s="70"/>
      <c r="AIR108" s="70"/>
      <c r="AIS108" s="70"/>
      <c r="AIT108" s="70"/>
      <c r="AIU108" s="70"/>
      <c r="AIV108" s="70"/>
      <c r="AIW108" s="70"/>
      <c r="AIX108" s="70"/>
      <c r="AIY108" s="70"/>
      <c r="AIZ108" s="70"/>
      <c r="AJA108" s="70"/>
      <c r="AJB108" s="70"/>
      <c r="AJC108" s="70"/>
      <c r="AJD108" s="70"/>
      <c r="AJE108" s="70"/>
      <c r="AJF108" s="70"/>
      <c r="AJG108" s="70"/>
      <c r="AJH108" s="70"/>
      <c r="AJI108" s="70"/>
      <c r="AJJ108" s="70"/>
      <c r="AJK108" s="70"/>
      <c r="AJL108" s="70"/>
      <c r="AJM108" s="70"/>
      <c r="AJN108" s="70"/>
      <c r="AJO108" s="70"/>
      <c r="AJP108" s="70"/>
      <c r="AJQ108" s="70"/>
      <c r="AJR108" s="70"/>
      <c r="AJS108" s="70"/>
      <c r="AJT108" s="70"/>
      <c r="AJU108" s="70"/>
      <c r="AJV108" s="70"/>
      <c r="AJW108" s="70"/>
      <c r="AJX108" s="70"/>
      <c r="AJY108" s="70"/>
      <c r="AJZ108" s="70"/>
      <c r="AKA108" s="70"/>
      <c r="AKB108" s="70"/>
      <c r="AKC108" s="70"/>
      <c r="AKD108" s="70"/>
      <c r="AKE108" s="70"/>
      <c r="AKF108" s="70"/>
      <c r="AKG108" s="70"/>
      <c r="AKH108" s="70"/>
      <c r="AKI108" s="70"/>
      <c r="AKJ108" s="70"/>
      <c r="AKK108" s="70"/>
      <c r="AKL108" s="70"/>
      <c r="AKM108" s="70"/>
      <c r="AKN108" s="70"/>
      <c r="AKO108" s="70"/>
      <c r="AKP108" s="70"/>
      <c r="AKQ108" s="70"/>
      <c r="AKR108" s="70"/>
      <c r="AKS108" s="70"/>
      <c r="AKT108" s="70"/>
      <c r="AKU108" s="70"/>
      <c r="AKV108" s="70"/>
      <c r="AKW108" s="70"/>
      <c r="AKX108" s="70"/>
      <c r="AKY108" s="70"/>
      <c r="AKZ108" s="70"/>
      <c r="ALA108" s="70"/>
      <c r="ALB108" s="70"/>
      <c r="ALC108" s="70"/>
      <c r="ALD108" s="70"/>
      <c r="ALE108" s="70"/>
      <c r="ALF108" s="70"/>
      <c r="ALG108" s="70"/>
      <c r="ALH108" s="70"/>
      <c r="ALI108" s="70"/>
      <c r="ALJ108" s="70"/>
      <c r="ALK108" s="70"/>
      <c r="ALL108" s="70"/>
      <c r="ALM108" s="70"/>
      <c r="ALN108" s="70"/>
      <c r="ALO108" s="70"/>
      <c r="ALP108" s="70"/>
      <c r="ALQ108" s="70"/>
      <c r="ALR108" s="70"/>
      <c r="ALS108" s="70"/>
      <c r="ALT108" s="70"/>
      <c r="ALU108" s="70"/>
      <c r="ALV108" s="70"/>
      <c r="ALW108" s="70"/>
      <c r="ALX108" s="70"/>
      <c r="ALY108" s="70"/>
      <c r="ALZ108" s="70"/>
      <c r="AMA108" s="70"/>
      <c r="AMB108" s="70"/>
      <c r="AMC108" s="70"/>
      <c r="AMD108" s="70"/>
      <c r="AME108" s="70"/>
      <c r="AMF108" s="70"/>
      <c r="AMG108" s="70"/>
      <c r="AMH108" s="70"/>
      <c r="AMI108" s="70"/>
      <c r="AMJ108" s="70"/>
      <c r="AMK108" s="70"/>
      <c r="AML108" s="70"/>
      <c r="AMM108" s="70"/>
      <c r="AMN108" s="70"/>
      <c r="AMO108" s="70"/>
      <c r="AMP108" s="70"/>
      <c r="AMQ108" s="70"/>
      <c r="AMR108" s="70"/>
      <c r="AMS108" s="70"/>
      <c r="AMT108" s="70"/>
      <c r="AMU108" s="70"/>
      <c r="AMV108" s="70"/>
      <c r="AMW108" s="70"/>
      <c r="AMX108" s="70"/>
      <c r="AMY108" s="70"/>
      <c r="AMZ108" s="70"/>
      <c r="ANA108" s="70"/>
      <c r="ANB108" s="70"/>
      <c r="ANC108" s="70"/>
      <c r="AND108" s="70"/>
      <c r="ANE108" s="70"/>
      <c r="ANF108" s="70"/>
      <c r="ANG108" s="70"/>
      <c r="ANH108" s="70"/>
      <c r="ANI108" s="70"/>
      <c r="ANJ108" s="70"/>
      <c r="ANK108" s="70"/>
      <c r="ANL108" s="70"/>
      <c r="ANM108" s="70"/>
      <c r="ANN108" s="70"/>
      <c r="ANO108" s="70"/>
      <c r="ANP108" s="70"/>
      <c r="ANQ108" s="70"/>
      <c r="ANR108" s="70"/>
      <c r="ANS108" s="70"/>
      <c r="ANT108" s="70"/>
      <c r="ANU108" s="70"/>
      <c r="ANV108" s="70"/>
      <c r="ANW108" s="70"/>
      <c r="ANX108" s="70"/>
      <c r="ANY108" s="70"/>
      <c r="ANZ108" s="70"/>
      <c r="AOA108" s="70"/>
      <c r="AOB108" s="70"/>
      <c r="AOC108" s="70"/>
      <c r="AOD108" s="70"/>
      <c r="AOE108" s="70"/>
      <c r="AOF108" s="70"/>
      <c r="AOG108" s="70"/>
      <c r="AOH108" s="70"/>
      <c r="AOI108" s="70"/>
      <c r="AOJ108" s="70"/>
      <c r="AOK108" s="70"/>
      <c r="AOL108" s="70"/>
      <c r="AOM108" s="70"/>
      <c r="AON108" s="70"/>
      <c r="AOO108" s="70"/>
      <c r="AOP108" s="70"/>
      <c r="AOQ108" s="70"/>
      <c r="AOR108" s="70"/>
      <c r="AOS108" s="70"/>
      <c r="AOT108" s="70"/>
      <c r="AOU108" s="70"/>
      <c r="AOV108" s="70"/>
      <c r="AOW108" s="70"/>
      <c r="AOX108" s="70"/>
      <c r="AOY108" s="70"/>
      <c r="AOZ108" s="70"/>
      <c r="APA108" s="70"/>
      <c r="APB108" s="70"/>
      <c r="APC108" s="70"/>
      <c r="APD108" s="70"/>
      <c r="APE108" s="70"/>
      <c r="APF108" s="70"/>
      <c r="APG108" s="70"/>
      <c r="APH108" s="70"/>
      <c r="API108" s="70"/>
      <c r="APJ108" s="70"/>
      <c r="APK108" s="70"/>
      <c r="APL108" s="70"/>
      <c r="APM108" s="70"/>
      <c r="APN108" s="70"/>
      <c r="APO108" s="70"/>
      <c r="APP108" s="70"/>
      <c r="APQ108" s="70"/>
      <c r="APR108" s="70"/>
      <c r="APS108" s="70"/>
      <c r="APT108" s="70"/>
      <c r="APU108" s="70"/>
      <c r="APV108" s="70"/>
      <c r="APW108" s="70"/>
      <c r="APX108" s="70"/>
      <c r="APY108" s="70"/>
      <c r="APZ108" s="70"/>
      <c r="AQA108" s="70"/>
      <c r="AQB108" s="70"/>
      <c r="AQC108" s="70"/>
      <c r="AQD108" s="70"/>
      <c r="AQE108" s="70"/>
      <c r="AQF108" s="70"/>
      <c r="AQG108" s="70"/>
      <c r="AQH108" s="70"/>
      <c r="AQI108" s="70"/>
      <c r="AQJ108" s="70"/>
      <c r="AQK108" s="70"/>
      <c r="AQL108" s="70"/>
      <c r="AQM108" s="70"/>
      <c r="AQN108" s="70"/>
      <c r="AQO108" s="70"/>
      <c r="AQP108" s="70"/>
      <c r="AQQ108" s="70"/>
      <c r="AQR108" s="70"/>
      <c r="AQS108" s="70"/>
      <c r="AQT108" s="70"/>
      <c r="AQU108" s="70"/>
      <c r="AQV108" s="70"/>
      <c r="AQW108" s="70"/>
      <c r="AQX108" s="70"/>
      <c r="AQY108" s="70"/>
      <c r="AQZ108" s="70"/>
      <c r="ARA108" s="70"/>
      <c r="ARB108" s="70"/>
      <c r="ARC108" s="70"/>
      <c r="ARD108" s="70"/>
      <c r="ARE108" s="70"/>
      <c r="ARF108" s="70"/>
      <c r="ARG108" s="70"/>
      <c r="ARH108" s="70"/>
      <c r="ARI108" s="70"/>
      <c r="ARJ108" s="70"/>
      <c r="ARK108" s="70"/>
      <c r="ARL108" s="70"/>
      <c r="ARM108" s="70"/>
      <c r="ARN108" s="70"/>
      <c r="ARO108" s="70"/>
      <c r="ARP108" s="70"/>
      <c r="ARQ108" s="70"/>
      <c r="ARR108" s="70"/>
      <c r="ARS108" s="70"/>
      <c r="ART108" s="70"/>
      <c r="ARU108" s="70"/>
      <c r="ARV108" s="70"/>
      <c r="ARW108" s="70"/>
      <c r="ARX108" s="70"/>
      <c r="ARY108" s="70"/>
      <c r="ARZ108" s="70"/>
      <c r="ASA108" s="70"/>
      <c r="ASB108" s="70"/>
    </row>
    <row r="109" spans="1:1174" ht="13.5" thickBot="1" x14ac:dyDescent="0.25">
      <c r="F109" s="19">
        <f>E108</f>
        <v>1155</v>
      </c>
      <c r="G109" s="238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/>
      <c r="BG109" s="70"/>
      <c r="BH109" s="70"/>
      <c r="BI109" s="70"/>
      <c r="BJ109" s="70"/>
      <c r="BK109" s="70"/>
      <c r="BL109" s="70"/>
      <c r="BM109" s="70"/>
      <c r="BN109" s="70"/>
      <c r="BO109" s="70"/>
      <c r="BP109" s="70"/>
      <c r="BQ109" s="70"/>
      <c r="BR109" s="70"/>
      <c r="BS109" s="70"/>
      <c r="BT109" s="70"/>
      <c r="BU109" s="70"/>
      <c r="BV109" s="70"/>
      <c r="BW109" s="70"/>
      <c r="BX109" s="70"/>
      <c r="BY109" s="70"/>
      <c r="BZ109" s="70"/>
      <c r="CA109" s="70"/>
      <c r="CB109" s="70"/>
      <c r="CC109" s="70"/>
      <c r="CD109" s="70"/>
      <c r="CE109" s="70"/>
      <c r="CF109" s="70"/>
      <c r="CG109" s="70"/>
      <c r="CH109" s="70"/>
      <c r="CI109" s="70"/>
      <c r="CJ109" s="70"/>
      <c r="CK109" s="70"/>
      <c r="CL109" s="70"/>
      <c r="CM109" s="70"/>
      <c r="CN109" s="70"/>
      <c r="CO109" s="70"/>
      <c r="CP109" s="70"/>
      <c r="CQ109" s="70"/>
      <c r="CR109" s="70"/>
      <c r="CS109" s="70"/>
      <c r="CT109" s="70"/>
      <c r="CU109" s="70"/>
      <c r="CV109" s="70"/>
      <c r="CW109" s="70"/>
      <c r="CX109" s="70"/>
      <c r="CY109" s="70"/>
      <c r="CZ109" s="70"/>
      <c r="DA109" s="70"/>
      <c r="DB109" s="70"/>
      <c r="DC109" s="70"/>
      <c r="DD109" s="70"/>
      <c r="DE109" s="70"/>
      <c r="DF109" s="70"/>
      <c r="DG109" s="70"/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0"/>
      <c r="DV109" s="70"/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0"/>
      <c r="EK109" s="70"/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0"/>
      <c r="EZ109" s="70"/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0"/>
      <c r="FO109" s="70"/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0"/>
      <c r="GD109" s="70"/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0"/>
      <c r="GS109" s="70"/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0"/>
      <c r="HH109" s="70"/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0"/>
      <c r="HW109" s="70"/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0"/>
      <c r="IL109" s="70"/>
      <c r="IM109" s="70"/>
      <c r="IN109" s="70"/>
      <c r="IO109" s="70"/>
      <c r="IP109" s="70"/>
      <c r="IQ109" s="70"/>
      <c r="IR109" s="70"/>
      <c r="IS109" s="70"/>
      <c r="IT109" s="70"/>
      <c r="IU109" s="70"/>
      <c r="IV109" s="70"/>
      <c r="IW109" s="70"/>
      <c r="IX109" s="70"/>
      <c r="IY109" s="70"/>
      <c r="IZ109" s="70"/>
      <c r="JA109" s="70"/>
      <c r="JB109" s="70"/>
      <c r="JC109" s="70"/>
      <c r="JD109" s="70"/>
      <c r="JE109" s="70"/>
      <c r="JF109" s="70"/>
      <c r="JG109" s="70"/>
      <c r="JH109" s="70"/>
      <c r="JI109" s="70"/>
      <c r="JJ109" s="70"/>
      <c r="JK109" s="70"/>
      <c r="JL109" s="70"/>
      <c r="JM109" s="70"/>
      <c r="JN109" s="70"/>
      <c r="JO109" s="70"/>
      <c r="JP109" s="70"/>
      <c r="JQ109" s="70"/>
      <c r="JR109" s="70"/>
      <c r="JS109" s="70"/>
      <c r="JT109" s="70"/>
      <c r="JU109" s="70"/>
      <c r="JV109" s="70"/>
      <c r="JW109" s="70"/>
      <c r="JX109" s="70"/>
      <c r="JY109" s="70"/>
      <c r="JZ109" s="70"/>
      <c r="KA109" s="70"/>
      <c r="KB109" s="70"/>
      <c r="KC109" s="70"/>
      <c r="KD109" s="70"/>
      <c r="KE109" s="70"/>
      <c r="KF109" s="70"/>
      <c r="KG109" s="70"/>
      <c r="KH109" s="70"/>
      <c r="KI109" s="70"/>
      <c r="KJ109" s="70"/>
      <c r="KK109" s="70"/>
      <c r="KL109" s="70"/>
      <c r="KM109" s="70"/>
      <c r="KN109" s="70"/>
      <c r="KO109" s="70"/>
      <c r="KP109" s="70"/>
      <c r="KQ109" s="70"/>
      <c r="KR109" s="70"/>
      <c r="KS109" s="70"/>
      <c r="KT109" s="70"/>
      <c r="KU109" s="70"/>
      <c r="KV109" s="70"/>
      <c r="KW109" s="70"/>
      <c r="KX109" s="70"/>
      <c r="KY109" s="70"/>
      <c r="KZ109" s="70"/>
      <c r="LA109" s="70"/>
      <c r="LB109" s="70"/>
      <c r="LC109" s="70"/>
      <c r="LD109" s="70"/>
      <c r="LE109" s="70"/>
      <c r="LF109" s="70"/>
      <c r="LG109" s="70"/>
      <c r="LH109" s="70"/>
      <c r="LI109" s="70"/>
      <c r="LJ109" s="70"/>
      <c r="LK109" s="70"/>
      <c r="LL109" s="70"/>
      <c r="LM109" s="70"/>
      <c r="LN109" s="70"/>
      <c r="LO109" s="70"/>
      <c r="LP109" s="70"/>
      <c r="LQ109" s="70"/>
      <c r="LR109" s="70"/>
      <c r="LS109" s="70"/>
      <c r="LT109" s="70"/>
      <c r="LU109" s="70"/>
      <c r="LV109" s="70"/>
      <c r="LW109" s="70"/>
      <c r="LX109" s="70"/>
      <c r="LY109" s="70"/>
      <c r="LZ109" s="70"/>
      <c r="MA109" s="70"/>
      <c r="MB109" s="70"/>
      <c r="MC109" s="70"/>
      <c r="MD109" s="70"/>
      <c r="ME109" s="70"/>
      <c r="MF109" s="70"/>
      <c r="MG109" s="70"/>
      <c r="MH109" s="70"/>
      <c r="MI109" s="70"/>
      <c r="MJ109" s="70"/>
      <c r="MK109" s="70"/>
      <c r="ML109" s="70"/>
      <c r="MM109" s="70"/>
      <c r="MN109" s="70"/>
      <c r="MO109" s="70"/>
      <c r="MP109" s="70"/>
      <c r="MQ109" s="70"/>
      <c r="MR109" s="70"/>
      <c r="MS109" s="70"/>
      <c r="MT109" s="70"/>
      <c r="MU109" s="70"/>
      <c r="MV109" s="70"/>
      <c r="MW109" s="70"/>
      <c r="MX109" s="70"/>
      <c r="MY109" s="70"/>
      <c r="MZ109" s="70"/>
      <c r="NA109" s="70"/>
      <c r="NB109" s="70"/>
      <c r="NC109" s="70"/>
      <c r="ND109" s="70"/>
      <c r="NE109" s="70"/>
      <c r="NF109" s="70"/>
      <c r="NG109" s="70"/>
      <c r="NH109" s="70"/>
      <c r="NI109" s="70"/>
      <c r="NJ109" s="70"/>
      <c r="NK109" s="70"/>
      <c r="NL109" s="70"/>
      <c r="NM109" s="70"/>
      <c r="NN109" s="70"/>
      <c r="NO109" s="70"/>
      <c r="NP109" s="70"/>
      <c r="NQ109" s="70"/>
      <c r="NR109" s="70"/>
      <c r="NS109" s="70"/>
      <c r="NT109" s="70"/>
      <c r="NU109" s="70"/>
      <c r="NV109" s="70"/>
      <c r="NW109" s="70"/>
      <c r="NX109" s="70"/>
      <c r="NY109" s="70"/>
      <c r="NZ109" s="70"/>
      <c r="OA109" s="70"/>
      <c r="OB109" s="70"/>
      <c r="OC109" s="70"/>
      <c r="OD109" s="70"/>
      <c r="OE109" s="70"/>
      <c r="OF109" s="70"/>
      <c r="OG109" s="70"/>
      <c r="OH109" s="70"/>
      <c r="OI109" s="70"/>
      <c r="OJ109" s="70"/>
      <c r="OK109" s="70"/>
      <c r="OL109" s="70"/>
      <c r="OM109" s="70"/>
      <c r="ON109" s="70"/>
      <c r="OO109" s="70"/>
      <c r="OP109" s="70"/>
      <c r="OQ109" s="70"/>
      <c r="OR109" s="70"/>
      <c r="OS109" s="70"/>
      <c r="OT109" s="70"/>
      <c r="OU109" s="70"/>
      <c r="OV109" s="70"/>
      <c r="OW109" s="70"/>
      <c r="OX109" s="70"/>
      <c r="OY109" s="70"/>
      <c r="OZ109" s="70"/>
      <c r="PA109" s="70"/>
      <c r="PB109" s="70"/>
      <c r="PC109" s="70"/>
      <c r="PD109" s="70"/>
      <c r="PE109" s="70"/>
      <c r="PF109" s="70"/>
      <c r="PG109" s="70"/>
      <c r="PH109" s="70"/>
      <c r="PI109" s="70"/>
      <c r="PJ109" s="70"/>
      <c r="PK109" s="70"/>
      <c r="PL109" s="70"/>
      <c r="PM109" s="70"/>
      <c r="PN109" s="70"/>
      <c r="PO109" s="70"/>
      <c r="PP109" s="70"/>
      <c r="PQ109" s="70"/>
      <c r="PR109" s="70"/>
      <c r="PS109" s="70"/>
      <c r="PT109" s="70"/>
      <c r="PU109" s="70"/>
      <c r="PV109" s="70"/>
      <c r="PW109" s="70"/>
      <c r="PX109" s="70"/>
      <c r="PY109" s="70"/>
      <c r="PZ109" s="70"/>
      <c r="QA109" s="70"/>
      <c r="QB109" s="70"/>
      <c r="QC109" s="70"/>
      <c r="QD109" s="70"/>
      <c r="QE109" s="70"/>
      <c r="QF109" s="70"/>
      <c r="QG109" s="70"/>
      <c r="QH109" s="70"/>
      <c r="QI109" s="70"/>
      <c r="QJ109" s="70"/>
      <c r="QK109" s="70"/>
      <c r="QL109" s="70"/>
      <c r="QM109" s="70"/>
      <c r="QN109" s="70"/>
      <c r="QO109" s="70"/>
      <c r="QP109" s="70"/>
      <c r="QQ109" s="70"/>
      <c r="QR109" s="70"/>
      <c r="QS109" s="70"/>
      <c r="QT109" s="70"/>
      <c r="QU109" s="70"/>
      <c r="QV109" s="70"/>
      <c r="QW109" s="70"/>
      <c r="QX109" s="70"/>
      <c r="QY109" s="70"/>
      <c r="QZ109" s="70"/>
      <c r="RA109" s="70"/>
      <c r="RB109" s="70"/>
      <c r="RC109" s="70"/>
      <c r="RD109" s="70"/>
      <c r="RE109" s="70"/>
      <c r="RF109" s="70"/>
      <c r="RG109" s="70"/>
      <c r="RH109" s="70"/>
      <c r="RI109" s="70"/>
      <c r="RJ109" s="70"/>
      <c r="RK109" s="70"/>
      <c r="RL109" s="70"/>
      <c r="RM109" s="70"/>
      <c r="RN109" s="70"/>
      <c r="RO109" s="70"/>
      <c r="RP109" s="70"/>
      <c r="RQ109" s="70"/>
      <c r="RR109" s="70"/>
      <c r="RS109" s="70"/>
      <c r="RT109" s="70"/>
      <c r="RU109" s="70"/>
      <c r="RV109" s="70"/>
      <c r="RW109" s="70"/>
      <c r="RX109" s="70"/>
      <c r="RY109" s="70"/>
      <c r="RZ109" s="70"/>
      <c r="SA109" s="70"/>
      <c r="SB109" s="70"/>
      <c r="SC109" s="70"/>
      <c r="SD109" s="70"/>
      <c r="SE109" s="70"/>
      <c r="SF109" s="70"/>
      <c r="SG109" s="70"/>
      <c r="SH109" s="70"/>
      <c r="SI109" s="70"/>
      <c r="SJ109" s="70"/>
      <c r="SK109" s="70"/>
      <c r="SL109" s="70"/>
      <c r="SM109" s="70"/>
      <c r="SN109" s="70"/>
      <c r="SO109" s="70"/>
      <c r="SP109" s="70"/>
      <c r="SQ109" s="70"/>
      <c r="SR109" s="70"/>
      <c r="SS109" s="70"/>
      <c r="ST109" s="70"/>
      <c r="SU109" s="70"/>
      <c r="SV109" s="70"/>
      <c r="SW109" s="70"/>
      <c r="SX109" s="70"/>
      <c r="SY109" s="70"/>
      <c r="SZ109" s="70"/>
      <c r="TA109" s="70"/>
      <c r="TB109" s="70"/>
      <c r="TC109" s="70"/>
      <c r="TD109" s="70"/>
      <c r="TE109" s="70"/>
      <c r="TF109" s="70"/>
      <c r="TG109" s="70"/>
      <c r="TH109" s="70"/>
      <c r="TI109" s="70"/>
      <c r="TJ109" s="70"/>
      <c r="TK109" s="70"/>
      <c r="TL109" s="70"/>
      <c r="TM109" s="70"/>
      <c r="TN109" s="70"/>
      <c r="TO109" s="70"/>
      <c r="TP109" s="70"/>
      <c r="TQ109" s="70"/>
      <c r="TR109" s="70"/>
      <c r="TS109" s="70"/>
      <c r="TT109" s="70"/>
      <c r="TU109" s="70"/>
      <c r="TV109" s="70"/>
      <c r="TW109" s="70"/>
      <c r="TX109" s="70"/>
      <c r="TY109" s="70"/>
      <c r="TZ109" s="70"/>
      <c r="UA109" s="70"/>
      <c r="UB109" s="70"/>
      <c r="UC109" s="70"/>
      <c r="UD109" s="70"/>
      <c r="UE109" s="70"/>
      <c r="UF109" s="70"/>
      <c r="UG109" s="70"/>
      <c r="UH109" s="70"/>
      <c r="UI109" s="70"/>
      <c r="UJ109" s="70"/>
      <c r="UK109" s="70"/>
      <c r="UL109" s="70"/>
      <c r="UM109" s="70"/>
      <c r="UN109" s="70"/>
      <c r="UO109" s="70"/>
      <c r="UP109" s="70"/>
      <c r="UQ109" s="70"/>
      <c r="UR109" s="70"/>
      <c r="US109" s="70"/>
      <c r="UT109" s="70"/>
      <c r="UU109" s="70"/>
      <c r="UV109" s="70"/>
      <c r="UW109" s="70"/>
      <c r="UX109" s="70"/>
      <c r="UY109" s="70"/>
      <c r="UZ109" s="70"/>
      <c r="VA109" s="70"/>
      <c r="VB109" s="70"/>
      <c r="VC109" s="70"/>
      <c r="VD109" s="70"/>
      <c r="VE109" s="70"/>
      <c r="VF109" s="70"/>
      <c r="VG109" s="70"/>
      <c r="VH109" s="70"/>
      <c r="VI109" s="70"/>
      <c r="VJ109" s="70"/>
      <c r="VK109" s="70"/>
      <c r="VL109" s="70"/>
      <c r="VM109" s="70"/>
      <c r="VN109" s="70"/>
      <c r="VO109" s="70"/>
      <c r="VP109" s="70"/>
      <c r="VQ109" s="70"/>
      <c r="VR109" s="70"/>
      <c r="VS109" s="70"/>
      <c r="VT109" s="70"/>
      <c r="VU109" s="70"/>
      <c r="VV109" s="70"/>
      <c r="VW109" s="70"/>
      <c r="VX109" s="70"/>
      <c r="VY109" s="70"/>
      <c r="VZ109" s="70"/>
      <c r="WA109" s="70"/>
      <c r="WB109" s="70"/>
      <c r="WC109" s="70"/>
      <c r="WD109" s="70"/>
      <c r="WE109" s="70"/>
      <c r="WF109" s="70"/>
      <c r="WG109" s="70"/>
      <c r="WH109" s="70"/>
      <c r="WI109" s="70"/>
      <c r="WJ109" s="70"/>
      <c r="WK109" s="70"/>
      <c r="WL109" s="70"/>
      <c r="WM109" s="70"/>
      <c r="WN109" s="70"/>
      <c r="WO109" s="70"/>
      <c r="WP109" s="70"/>
      <c r="WQ109" s="70"/>
      <c r="WR109" s="70"/>
      <c r="WS109" s="70"/>
      <c r="WT109" s="70"/>
      <c r="WU109" s="70"/>
      <c r="WV109" s="70"/>
      <c r="WW109" s="70"/>
      <c r="WX109" s="70"/>
      <c r="WY109" s="70"/>
      <c r="WZ109" s="70"/>
      <c r="XA109" s="70"/>
      <c r="XB109" s="70"/>
      <c r="XC109" s="70"/>
      <c r="XD109" s="70"/>
      <c r="XE109" s="70"/>
      <c r="XF109" s="70"/>
      <c r="XG109" s="70"/>
      <c r="XH109" s="70"/>
      <c r="XI109" s="70"/>
      <c r="XJ109" s="70"/>
      <c r="XK109" s="70"/>
      <c r="XL109" s="70"/>
      <c r="XM109" s="70"/>
      <c r="XN109" s="70"/>
      <c r="XO109" s="70"/>
      <c r="XP109" s="70"/>
      <c r="XQ109" s="70"/>
      <c r="XR109" s="70"/>
      <c r="XS109" s="70"/>
      <c r="XT109" s="70"/>
      <c r="XU109" s="70"/>
      <c r="XV109" s="70"/>
      <c r="XW109" s="70"/>
      <c r="XX109" s="70"/>
      <c r="XY109" s="70"/>
      <c r="XZ109" s="70"/>
      <c r="YA109" s="70"/>
      <c r="YB109" s="70"/>
      <c r="YC109" s="70"/>
      <c r="YD109" s="70"/>
      <c r="YE109" s="70"/>
      <c r="YF109" s="70"/>
      <c r="YG109" s="70"/>
      <c r="YH109" s="70"/>
      <c r="YI109" s="70"/>
      <c r="YJ109" s="70"/>
      <c r="YK109" s="70"/>
      <c r="YL109" s="70"/>
      <c r="YM109" s="70"/>
      <c r="YN109" s="70"/>
      <c r="YO109" s="70"/>
      <c r="YP109" s="70"/>
      <c r="YQ109" s="70"/>
      <c r="YR109" s="70"/>
      <c r="YS109" s="70"/>
      <c r="YT109" s="70"/>
      <c r="YU109" s="70"/>
      <c r="YV109" s="70"/>
      <c r="YW109" s="70"/>
      <c r="YX109" s="70"/>
      <c r="YY109" s="70"/>
      <c r="YZ109" s="70"/>
      <c r="ZA109" s="70"/>
      <c r="ZB109" s="70"/>
      <c r="ZC109" s="70"/>
      <c r="ZD109" s="70"/>
      <c r="ZE109" s="70"/>
      <c r="ZF109" s="70"/>
      <c r="ZG109" s="70"/>
      <c r="ZH109" s="70"/>
      <c r="ZI109" s="70"/>
      <c r="ZJ109" s="70"/>
      <c r="ZK109" s="70"/>
      <c r="ZL109" s="70"/>
      <c r="ZM109" s="70"/>
      <c r="ZN109" s="70"/>
      <c r="ZO109" s="70"/>
      <c r="ZP109" s="70"/>
      <c r="ZQ109" s="70"/>
      <c r="ZR109" s="70"/>
      <c r="ZS109" s="70"/>
      <c r="ZT109" s="70"/>
      <c r="ZU109" s="70"/>
      <c r="ZV109" s="70"/>
      <c r="ZW109" s="70"/>
      <c r="ZX109" s="70"/>
      <c r="ZY109" s="70"/>
      <c r="ZZ109" s="70"/>
      <c r="AAA109" s="70"/>
      <c r="AAB109" s="70"/>
      <c r="AAC109" s="70"/>
      <c r="AAD109" s="70"/>
      <c r="AAE109" s="70"/>
      <c r="AAF109" s="70"/>
      <c r="AAG109" s="70"/>
      <c r="AAH109" s="70"/>
      <c r="AAI109" s="70"/>
      <c r="AAJ109" s="70"/>
      <c r="AAK109" s="70"/>
      <c r="AAL109" s="70"/>
      <c r="AAM109" s="70"/>
      <c r="AAN109" s="70"/>
      <c r="AAO109" s="70"/>
      <c r="AAP109" s="70"/>
      <c r="AAQ109" s="70"/>
      <c r="AAR109" s="70"/>
      <c r="AAS109" s="70"/>
      <c r="AAT109" s="70"/>
      <c r="AAU109" s="70"/>
      <c r="AAV109" s="70"/>
      <c r="AAW109" s="70"/>
      <c r="AAX109" s="70"/>
      <c r="AAY109" s="70"/>
      <c r="AAZ109" s="70"/>
      <c r="ABA109" s="70"/>
      <c r="ABB109" s="70"/>
      <c r="ABC109" s="70"/>
      <c r="ABD109" s="70"/>
      <c r="ABE109" s="70"/>
      <c r="ABF109" s="70"/>
      <c r="ABG109" s="70"/>
      <c r="ABH109" s="70"/>
      <c r="ABI109" s="70"/>
      <c r="ABJ109" s="70"/>
      <c r="ABK109" s="70"/>
      <c r="ABL109" s="70"/>
      <c r="ABM109" s="70"/>
      <c r="ABN109" s="70"/>
      <c r="ABO109" s="70"/>
      <c r="ABP109" s="70"/>
      <c r="ABQ109" s="70"/>
      <c r="ABR109" s="70"/>
      <c r="ABS109" s="70"/>
      <c r="ABT109" s="70"/>
      <c r="ABU109" s="70"/>
      <c r="ABV109" s="70"/>
      <c r="ABW109" s="70"/>
      <c r="ABX109" s="70"/>
      <c r="ABY109" s="70"/>
      <c r="ABZ109" s="70"/>
      <c r="ACA109" s="70"/>
      <c r="ACB109" s="70"/>
      <c r="ACC109" s="70"/>
      <c r="ACD109" s="70"/>
      <c r="ACE109" s="70"/>
      <c r="ACF109" s="70"/>
      <c r="ACG109" s="70"/>
      <c r="ACH109" s="70"/>
      <c r="ACI109" s="70"/>
      <c r="ACJ109" s="70"/>
      <c r="ACK109" s="70"/>
      <c r="ACL109" s="70"/>
      <c r="ACM109" s="70"/>
      <c r="ACN109" s="70"/>
      <c r="ACO109" s="70"/>
      <c r="ACP109" s="70"/>
      <c r="ACQ109" s="70"/>
      <c r="ACR109" s="70"/>
      <c r="ACS109" s="70"/>
      <c r="ACT109" s="70"/>
      <c r="ACU109" s="70"/>
      <c r="ACV109" s="70"/>
      <c r="ACW109" s="70"/>
      <c r="ACX109" s="70"/>
      <c r="ACY109" s="70"/>
      <c r="ACZ109" s="70"/>
      <c r="ADA109" s="70"/>
      <c r="ADB109" s="70"/>
      <c r="ADC109" s="70"/>
      <c r="ADD109" s="70"/>
      <c r="ADE109" s="70"/>
      <c r="ADF109" s="70"/>
      <c r="ADG109" s="70"/>
      <c r="ADH109" s="70"/>
      <c r="ADI109" s="70"/>
      <c r="ADJ109" s="70"/>
      <c r="ADK109" s="70"/>
      <c r="ADL109" s="70"/>
      <c r="ADM109" s="70"/>
      <c r="ADN109" s="70"/>
      <c r="ADO109" s="70"/>
      <c r="ADP109" s="70"/>
      <c r="ADQ109" s="70"/>
      <c r="ADR109" s="70"/>
      <c r="ADS109" s="70"/>
      <c r="ADT109" s="70"/>
      <c r="ADU109" s="70"/>
      <c r="ADV109" s="70"/>
      <c r="ADW109" s="70"/>
      <c r="ADX109" s="70"/>
      <c r="ADY109" s="70"/>
      <c r="ADZ109" s="70"/>
      <c r="AEA109" s="70"/>
      <c r="AEB109" s="70"/>
      <c r="AEC109" s="70"/>
      <c r="AED109" s="70"/>
      <c r="AEE109" s="70"/>
      <c r="AEF109" s="70"/>
      <c r="AEG109" s="70"/>
      <c r="AEH109" s="70"/>
      <c r="AEI109" s="70"/>
      <c r="AEJ109" s="70"/>
      <c r="AEK109" s="70"/>
      <c r="AEL109" s="70"/>
      <c r="AEM109" s="70"/>
      <c r="AEN109" s="70"/>
      <c r="AEO109" s="70"/>
      <c r="AEP109" s="70"/>
      <c r="AEQ109" s="70"/>
      <c r="AER109" s="70"/>
      <c r="AES109" s="70"/>
      <c r="AET109" s="70"/>
      <c r="AEU109" s="70"/>
      <c r="AEV109" s="70"/>
      <c r="AEW109" s="70"/>
      <c r="AEX109" s="70"/>
      <c r="AEY109" s="70"/>
      <c r="AEZ109" s="70"/>
      <c r="AFA109" s="70"/>
      <c r="AFB109" s="70"/>
      <c r="AFC109" s="70"/>
      <c r="AFD109" s="70"/>
      <c r="AFE109" s="70"/>
      <c r="AFF109" s="70"/>
      <c r="AFG109" s="70"/>
      <c r="AFH109" s="70"/>
      <c r="AFI109" s="70"/>
      <c r="AFJ109" s="70"/>
      <c r="AFK109" s="70"/>
      <c r="AFL109" s="70"/>
      <c r="AFM109" s="70"/>
      <c r="AFN109" s="70"/>
      <c r="AFO109" s="70"/>
      <c r="AFP109" s="70"/>
      <c r="AFQ109" s="70"/>
      <c r="AFR109" s="70"/>
      <c r="AFS109" s="70"/>
      <c r="AFT109" s="70"/>
      <c r="AFU109" s="70"/>
      <c r="AFV109" s="70"/>
      <c r="AFW109" s="70"/>
      <c r="AFX109" s="70"/>
      <c r="AFY109" s="70"/>
      <c r="AFZ109" s="70"/>
      <c r="AGA109" s="70"/>
      <c r="AGB109" s="70"/>
      <c r="AGC109" s="70"/>
      <c r="AGD109" s="70"/>
      <c r="AGE109" s="70"/>
      <c r="AGF109" s="70"/>
      <c r="AGG109" s="70"/>
      <c r="AGH109" s="70"/>
      <c r="AGI109" s="70"/>
      <c r="AGJ109" s="70"/>
      <c r="AGK109" s="70"/>
      <c r="AGL109" s="70"/>
      <c r="AGM109" s="70"/>
      <c r="AGN109" s="70"/>
      <c r="AGO109" s="70"/>
      <c r="AGP109" s="70"/>
      <c r="AGQ109" s="70"/>
      <c r="AGR109" s="70"/>
      <c r="AGS109" s="70"/>
      <c r="AGT109" s="70"/>
      <c r="AGU109" s="70"/>
      <c r="AGV109" s="70"/>
      <c r="AGW109" s="70"/>
      <c r="AGX109" s="70"/>
      <c r="AGY109" s="70"/>
      <c r="AGZ109" s="70"/>
      <c r="AHA109" s="70"/>
      <c r="AHB109" s="70"/>
      <c r="AHC109" s="70"/>
      <c r="AHD109" s="70"/>
      <c r="AHE109" s="70"/>
      <c r="AHF109" s="70"/>
      <c r="AHG109" s="70"/>
      <c r="AHH109" s="70"/>
      <c r="AHI109" s="70"/>
      <c r="AHJ109" s="70"/>
      <c r="AHK109" s="70"/>
      <c r="AHL109" s="70"/>
      <c r="AHM109" s="70"/>
      <c r="AHN109" s="70"/>
      <c r="AHO109" s="70"/>
      <c r="AHP109" s="70"/>
      <c r="AHQ109" s="70"/>
      <c r="AHR109" s="70"/>
      <c r="AHS109" s="70"/>
      <c r="AHT109" s="70"/>
      <c r="AHU109" s="70"/>
      <c r="AHV109" s="70"/>
      <c r="AHW109" s="70"/>
      <c r="AHX109" s="70"/>
      <c r="AHY109" s="70"/>
      <c r="AHZ109" s="70"/>
      <c r="AIA109" s="70"/>
      <c r="AIB109" s="70"/>
      <c r="AIC109" s="70"/>
      <c r="AID109" s="70"/>
      <c r="AIE109" s="70"/>
      <c r="AIF109" s="70"/>
      <c r="AIG109" s="70"/>
      <c r="AIH109" s="70"/>
      <c r="AII109" s="70"/>
      <c r="AIJ109" s="70"/>
      <c r="AIK109" s="70"/>
      <c r="AIL109" s="70"/>
      <c r="AIM109" s="70"/>
      <c r="AIN109" s="70"/>
      <c r="AIO109" s="70"/>
      <c r="AIP109" s="70"/>
      <c r="AIQ109" s="70"/>
      <c r="AIR109" s="70"/>
      <c r="AIS109" s="70"/>
      <c r="AIT109" s="70"/>
      <c r="AIU109" s="70"/>
      <c r="AIV109" s="70"/>
      <c r="AIW109" s="70"/>
      <c r="AIX109" s="70"/>
      <c r="AIY109" s="70"/>
      <c r="AIZ109" s="70"/>
      <c r="AJA109" s="70"/>
      <c r="AJB109" s="70"/>
      <c r="AJC109" s="70"/>
      <c r="AJD109" s="70"/>
      <c r="AJE109" s="70"/>
      <c r="AJF109" s="70"/>
      <c r="AJG109" s="70"/>
      <c r="AJH109" s="70"/>
      <c r="AJI109" s="70"/>
      <c r="AJJ109" s="70"/>
      <c r="AJK109" s="70"/>
      <c r="AJL109" s="70"/>
      <c r="AJM109" s="70"/>
      <c r="AJN109" s="70"/>
      <c r="AJO109" s="70"/>
      <c r="AJP109" s="70"/>
      <c r="AJQ109" s="70"/>
      <c r="AJR109" s="70"/>
      <c r="AJS109" s="70"/>
      <c r="AJT109" s="70"/>
      <c r="AJU109" s="70"/>
      <c r="AJV109" s="70"/>
      <c r="AJW109" s="70"/>
      <c r="AJX109" s="70"/>
      <c r="AJY109" s="70"/>
      <c r="AJZ109" s="70"/>
      <c r="AKA109" s="70"/>
      <c r="AKB109" s="70"/>
      <c r="AKC109" s="70"/>
      <c r="AKD109" s="70"/>
      <c r="AKE109" s="70"/>
      <c r="AKF109" s="70"/>
      <c r="AKG109" s="70"/>
      <c r="AKH109" s="70"/>
      <c r="AKI109" s="70"/>
      <c r="AKJ109" s="70"/>
      <c r="AKK109" s="70"/>
      <c r="AKL109" s="70"/>
      <c r="AKM109" s="70"/>
      <c r="AKN109" s="70"/>
      <c r="AKO109" s="70"/>
      <c r="AKP109" s="70"/>
      <c r="AKQ109" s="70"/>
      <c r="AKR109" s="70"/>
      <c r="AKS109" s="70"/>
      <c r="AKT109" s="70"/>
      <c r="AKU109" s="70"/>
      <c r="AKV109" s="70"/>
      <c r="AKW109" s="70"/>
      <c r="AKX109" s="70"/>
      <c r="AKY109" s="70"/>
      <c r="AKZ109" s="70"/>
      <c r="ALA109" s="70"/>
      <c r="ALB109" s="70"/>
      <c r="ALC109" s="70"/>
      <c r="ALD109" s="70"/>
      <c r="ALE109" s="70"/>
      <c r="ALF109" s="70"/>
      <c r="ALG109" s="70"/>
      <c r="ALH109" s="70"/>
      <c r="ALI109" s="70"/>
      <c r="ALJ109" s="70"/>
      <c r="ALK109" s="70"/>
      <c r="ALL109" s="70"/>
      <c r="ALM109" s="70"/>
      <c r="ALN109" s="70"/>
      <c r="ALO109" s="70"/>
      <c r="ALP109" s="70"/>
      <c r="ALQ109" s="70"/>
      <c r="ALR109" s="70"/>
      <c r="ALS109" s="70"/>
      <c r="ALT109" s="70"/>
      <c r="ALU109" s="70"/>
      <c r="ALV109" s="70"/>
      <c r="ALW109" s="70"/>
      <c r="ALX109" s="70"/>
      <c r="ALY109" s="70"/>
      <c r="ALZ109" s="70"/>
      <c r="AMA109" s="70"/>
      <c r="AMB109" s="70"/>
      <c r="AMC109" s="70"/>
      <c r="AMD109" s="70"/>
      <c r="AME109" s="70"/>
      <c r="AMF109" s="70"/>
      <c r="AMG109" s="70"/>
      <c r="AMH109" s="70"/>
      <c r="AMI109" s="70"/>
      <c r="AMJ109" s="70"/>
      <c r="AMK109" s="70"/>
      <c r="AML109" s="70"/>
      <c r="AMM109" s="70"/>
      <c r="AMN109" s="70"/>
      <c r="AMO109" s="70"/>
      <c r="AMP109" s="70"/>
      <c r="AMQ109" s="70"/>
      <c r="AMR109" s="70"/>
      <c r="AMS109" s="70"/>
      <c r="AMT109" s="70"/>
      <c r="AMU109" s="70"/>
      <c r="AMV109" s="70"/>
      <c r="AMW109" s="70"/>
      <c r="AMX109" s="70"/>
      <c r="AMY109" s="70"/>
      <c r="AMZ109" s="70"/>
      <c r="ANA109" s="70"/>
      <c r="ANB109" s="70"/>
      <c r="ANC109" s="70"/>
      <c r="AND109" s="70"/>
      <c r="ANE109" s="70"/>
      <c r="ANF109" s="70"/>
      <c r="ANG109" s="70"/>
      <c r="ANH109" s="70"/>
      <c r="ANI109" s="70"/>
      <c r="ANJ109" s="70"/>
      <c r="ANK109" s="70"/>
      <c r="ANL109" s="70"/>
      <c r="ANM109" s="70"/>
      <c r="ANN109" s="70"/>
      <c r="ANO109" s="70"/>
      <c r="ANP109" s="70"/>
      <c r="ANQ109" s="70"/>
      <c r="ANR109" s="70"/>
      <c r="ANS109" s="70"/>
      <c r="ANT109" s="70"/>
      <c r="ANU109" s="70"/>
      <c r="ANV109" s="70"/>
      <c r="ANW109" s="70"/>
      <c r="ANX109" s="70"/>
      <c r="ANY109" s="70"/>
      <c r="ANZ109" s="70"/>
      <c r="AOA109" s="70"/>
      <c r="AOB109" s="70"/>
      <c r="AOC109" s="70"/>
      <c r="AOD109" s="70"/>
      <c r="AOE109" s="70"/>
      <c r="AOF109" s="70"/>
      <c r="AOG109" s="70"/>
      <c r="AOH109" s="70"/>
      <c r="AOI109" s="70"/>
      <c r="AOJ109" s="70"/>
      <c r="AOK109" s="70"/>
      <c r="AOL109" s="70"/>
      <c r="AOM109" s="70"/>
      <c r="AON109" s="70"/>
      <c r="AOO109" s="70"/>
      <c r="AOP109" s="70"/>
      <c r="AOQ109" s="70"/>
      <c r="AOR109" s="70"/>
      <c r="AOS109" s="70"/>
      <c r="AOT109" s="70"/>
      <c r="AOU109" s="70"/>
      <c r="AOV109" s="70"/>
      <c r="AOW109" s="70"/>
      <c r="AOX109" s="70"/>
      <c r="AOY109" s="70"/>
      <c r="AOZ109" s="70"/>
      <c r="APA109" s="70"/>
      <c r="APB109" s="70"/>
      <c r="APC109" s="70"/>
      <c r="APD109" s="70"/>
      <c r="APE109" s="70"/>
      <c r="APF109" s="70"/>
      <c r="APG109" s="70"/>
      <c r="APH109" s="70"/>
      <c r="API109" s="70"/>
      <c r="APJ109" s="70"/>
      <c r="APK109" s="70"/>
      <c r="APL109" s="70"/>
      <c r="APM109" s="70"/>
      <c r="APN109" s="70"/>
      <c r="APO109" s="70"/>
      <c r="APP109" s="70"/>
      <c r="APQ109" s="70"/>
      <c r="APR109" s="70"/>
      <c r="APS109" s="70"/>
      <c r="APT109" s="70"/>
      <c r="APU109" s="70"/>
      <c r="APV109" s="70"/>
      <c r="APW109" s="70"/>
      <c r="APX109" s="70"/>
      <c r="APY109" s="70"/>
      <c r="APZ109" s="70"/>
      <c r="AQA109" s="70"/>
      <c r="AQB109" s="70"/>
      <c r="AQC109" s="70"/>
      <c r="AQD109" s="70"/>
      <c r="AQE109" s="70"/>
      <c r="AQF109" s="70"/>
      <c r="AQG109" s="70"/>
      <c r="AQH109" s="70"/>
      <c r="AQI109" s="70"/>
      <c r="AQJ109" s="70"/>
      <c r="AQK109" s="70"/>
      <c r="AQL109" s="70"/>
      <c r="AQM109" s="70"/>
      <c r="AQN109" s="70"/>
      <c r="AQO109" s="70"/>
      <c r="AQP109" s="70"/>
      <c r="AQQ109" s="70"/>
      <c r="AQR109" s="70"/>
      <c r="AQS109" s="70"/>
      <c r="AQT109" s="70"/>
      <c r="AQU109" s="70"/>
      <c r="AQV109" s="70"/>
      <c r="AQW109" s="70"/>
      <c r="AQX109" s="70"/>
      <c r="AQY109" s="70"/>
      <c r="AQZ109" s="70"/>
      <c r="ARA109" s="70"/>
      <c r="ARB109" s="70"/>
      <c r="ARC109" s="70"/>
      <c r="ARD109" s="70"/>
      <c r="ARE109" s="70"/>
      <c r="ARF109" s="70"/>
      <c r="ARG109" s="70"/>
      <c r="ARH109" s="70"/>
      <c r="ARI109" s="70"/>
      <c r="ARJ109" s="70"/>
      <c r="ARK109" s="70"/>
      <c r="ARL109" s="70"/>
      <c r="ARM109" s="70"/>
      <c r="ARN109" s="70"/>
      <c r="ARO109" s="70"/>
      <c r="ARP109" s="70"/>
      <c r="ARQ109" s="70"/>
      <c r="ARR109" s="70"/>
      <c r="ARS109" s="70"/>
      <c r="ART109" s="70"/>
      <c r="ARU109" s="70"/>
      <c r="ARV109" s="70"/>
      <c r="ARW109" s="70"/>
      <c r="ARX109" s="70"/>
      <c r="ARY109" s="70"/>
      <c r="ARZ109" s="70"/>
      <c r="ASA109" s="70"/>
      <c r="ASB109" s="70"/>
    </row>
    <row r="110" spans="1:1174" ht="11.25" customHeight="1" x14ac:dyDescent="0.2">
      <c r="G110" s="238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/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0"/>
      <c r="CM110" s="70"/>
      <c r="CN110" s="70"/>
      <c r="CO110" s="70"/>
      <c r="CP110" s="70"/>
      <c r="CQ110" s="70"/>
      <c r="CR110" s="70"/>
      <c r="CS110" s="70"/>
      <c r="CT110" s="70"/>
      <c r="CU110" s="70"/>
      <c r="CV110" s="70"/>
      <c r="CW110" s="70"/>
      <c r="CX110" s="70"/>
      <c r="CY110" s="70"/>
      <c r="CZ110" s="70"/>
      <c r="DA110" s="70"/>
      <c r="DB110" s="70"/>
      <c r="DC110" s="70"/>
      <c r="DD110" s="70"/>
      <c r="DE110" s="70"/>
      <c r="DF110" s="70"/>
      <c r="DG110" s="70"/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0"/>
      <c r="DV110" s="70"/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0"/>
      <c r="EK110" s="70"/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0"/>
      <c r="EZ110" s="70"/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0"/>
      <c r="FO110" s="70"/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0"/>
      <c r="GD110" s="70"/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0"/>
      <c r="GS110" s="70"/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0"/>
      <c r="HH110" s="70"/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0"/>
      <c r="HW110" s="70"/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0"/>
      <c r="IL110" s="70"/>
      <c r="IM110" s="70"/>
      <c r="IN110" s="70"/>
      <c r="IO110" s="70"/>
      <c r="IP110" s="70"/>
      <c r="IQ110" s="70"/>
      <c r="IR110" s="70"/>
      <c r="IS110" s="70"/>
      <c r="IT110" s="70"/>
      <c r="IU110" s="70"/>
      <c r="IV110" s="70"/>
      <c r="IW110" s="70"/>
      <c r="IX110" s="70"/>
      <c r="IY110" s="70"/>
      <c r="IZ110" s="70"/>
      <c r="JA110" s="70"/>
      <c r="JB110" s="70"/>
      <c r="JC110" s="70"/>
      <c r="JD110" s="70"/>
      <c r="JE110" s="70"/>
      <c r="JF110" s="70"/>
      <c r="JG110" s="70"/>
      <c r="JH110" s="70"/>
      <c r="JI110" s="70"/>
      <c r="JJ110" s="70"/>
      <c r="JK110" s="70"/>
      <c r="JL110" s="70"/>
      <c r="JM110" s="70"/>
      <c r="JN110" s="70"/>
      <c r="JO110" s="70"/>
      <c r="JP110" s="70"/>
      <c r="JQ110" s="70"/>
      <c r="JR110" s="70"/>
      <c r="JS110" s="70"/>
      <c r="JT110" s="70"/>
      <c r="JU110" s="70"/>
      <c r="JV110" s="70"/>
      <c r="JW110" s="70"/>
      <c r="JX110" s="70"/>
      <c r="JY110" s="70"/>
      <c r="JZ110" s="70"/>
      <c r="KA110" s="70"/>
      <c r="KB110" s="70"/>
      <c r="KC110" s="70"/>
      <c r="KD110" s="70"/>
      <c r="KE110" s="70"/>
      <c r="KF110" s="70"/>
      <c r="KG110" s="70"/>
      <c r="KH110" s="70"/>
      <c r="KI110" s="70"/>
      <c r="KJ110" s="70"/>
      <c r="KK110" s="70"/>
      <c r="KL110" s="70"/>
      <c r="KM110" s="70"/>
      <c r="KN110" s="70"/>
      <c r="KO110" s="70"/>
      <c r="KP110" s="70"/>
      <c r="KQ110" s="70"/>
      <c r="KR110" s="70"/>
      <c r="KS110" s="70"/>
      <c r="KT110" s="70"/>
      <c r="KU110" s="70"/>
      <c r="KV110" s="70"/>
      <c r="KW110" s="70"/>
      <c r="KX110" s="70"/>
      <c r="KY110" s="70"/>
      <c r="KZ110" s="70"/>
      <c r="LA110" s="70"/>
      <c r="LB110" s="70"/>
      <c r="LC110" s="70"/>
      <c r="LD110" s="70"/>
      <c r="LE110" s="70"/>
      <c r="LF110" s="70"/>
      <c r="LG110" s="70"/>
      <c r="LH110" s="70"/>
      <c r="LI110" s="70"/>
      <c r="LJ110" s="70"/>
      <c r="LK110" s="70"/>
      <c r="LL110" s="70"/>
      <c r="LM110" s="70"/>
      <c r="LN110" s="70"/>
      <c r="LO110" s="70"/>
      <c r="LP110" s="70"/>
      <c r="LQ110" s="70"/>
      <c r="LR110" s="70"/>
      <c r="LS110" s="70"/>
      <c r="LT110" s="70"/>
      <c r="LU110" s="70"/>
      <c r="LV110" s="70"/>
      <c r="LW110" s="70"/>
      <c r="LX110" s="70"/>
      <c r="LY110" s="70"/>
      <c r="LZ110" s="70"/>
      <c r="MA110" s="70"/>
      <c r="MB110" s="70"/>
      <c r="MC110" s="70"/>
      <c r="MD110" s="70"/>
      <c r="ME110" s="70"/>
      <c r="MF110" s="70"/>
      <c r="MG110" s="70"/>
      <c r="MH110" s="70"/>
      <c r="MI110" s="70"/>
      <c r="MJ110" s="70"/>
      <c r="MK110" s="70"/>
      <c r="ML110" s="70"/>
      <c r="MM110" s="70"/>
      <c r="MN110" s="70"/>
      <c r="MO110" s="70"/>
      <c r="MP110" s="70"/>
      <c r="MQ110" s="70"/>
      <c r="MR110" s="70"/>
      <c r="MS110" s="70"/>
      <c r="MT110" s="70"/>
      <c r="MU110" s="70"/>
      <c r="MV110" s="70"/>
      <c r="MW110" s="70"/>
      <c r="MX110" s="70"/>
      <c r="MY110" s="70"/>
      <c r="MZ110" s="70"/>
      <c r="NA110" s="70"/>
      <c r="NB110" s="70"/>
      <c r="NC110" s="70"/>
      <c r="ND110" s="70"/>
      <c r="NE110" s="70"/>
      <c r="NF110" s="70"/>
      <c r="NG110" s="70"/>
      <c r="NH110" s="70"/>
      <c r="NI110" s="70"/>
      <c r="NJ110" s="70"/>
      <c r="NK110" s="70"/>
      <c r="NL110" s="70"/>
      <c r="NM110" s="70"/>
      <c r="NN110" s="70"/>
      <c r="NO110" s="70"/>
      <c r="NP110" s="70"/>
      <c r="NQ110" s="70"/>
      <c r="NR110" s="70"/>
      <c r="NS110" s="70"/>
      <c r="NT110" s="70"/>
      <c r="NU110" s="70"/>
      <c r="NV110" s="70"/>
      <c r="NW110" s="70"/>
      <c r="NX110" s="70"/>
      <c r="NY110" s="70"/>
      <c r="NZ110" s="70"/>
      <c r="OA110" s="70"/>
      <c r="OB110" s="70"/>
      <c r="OC110" s="70"/>
      <c r="OD110" s="70"/>
      <c r="OE110" s="70"/>
      <c r="OF110" s="70"/>
      <c r="OG110" s="70"/>
      <c r="OH110" s="70"/>
      <c r="OI110" s="70"/>
      <c r="OJ110" s="70"/>
      <c r="OK110" s="70"/>
      <c r="OL110" s="70"/>
      <c r="OM110" s="70"/>
      <c r="ON110" s="70"/>
      <c r="OO110" s="70"/>
      <c r="OP110" s="70"/>
      <c r="OQ110" s="70"/>
      <c r="OR110" s="70"/>
      <c r="OS110" s="70"/>
      <c r="OT110" s="70"/>
      <c r="OU110" s="70"/>
      <c r="OV110" s="70"/>
      <c r="OW110" s="70"/>
      <c r="OX110" s="70"/>
      <c r="OY110" s="70"/>
      <c r="OZ110" s="70"/>
      <c r="PA110" s="70"/>
      <c r="PB110" s="70"/>
      <c r="PC110" s="70"/>
      <c r="PD110" s="70"/>
      <c r="PE110" s="70"/>
      <c r="PF110" s="70"/>
      <c r="PG110" s="70"/>
      <c r="PH110" s="70"/>
      <c r="PI110" s="70"/>
      <c r="PJ110" s="70"/>
      <c r="PK110" s="70"/>
      <c r="PL110" s="70"/>
      <c r="PM110" s="70"/>
      <c r="PN110" s="70"/>
      <c r="PO110" s="70"/>
      <c r="PP110" s="70"/>
      <c r="PQ110" s="70"/>
      <c r="PR110" s="70"/>
      <c r="PS110" s="70"/>
      <c r="PT110" s="70"/>
      <c r="PU110" s="70"/>
      <c r="PV110" s="70"/>
      <c r="PW110" s="70"/>
      <c r="PX110" s="70"/>
      <c r="PY110" s="70"/>
      <c r="PZ110" s="70"/>
      <c r="QA110" s="70"/>
      <c r="QB110" s="70"/>
      <c r="QC110" s="70"/>
      <c r="QD110" s="70"/>
      <c r="QE110" s="70"/>
      <c r="QF110" s="70"/>
      <c r="QG110" s="70"/>
      <c r="QH110" s="70"/>
      <c r="QI110" s="70"/>
      <c r="QJ110" s="70"/>
      <c r="QK110" s="70"/>
      <c r="QL110" s="70"/>
      <c r="QM110" s="70"/>
      <c r="QN110" s="70"/>
      <c r="QO110" s="70"/>
      <c r="QP110" s="70"/>
      <c r="QQ110" s="70"/>
      <c r="QR110" s="70"/>
      <c r="QS110" s="70"/>
      <c r="QT110" s="70"/>
      <c r="QU110" s="70"/>
      <c r="QV110" s="70"/>
      <c r="QW110" s="70"/>
      <c r="QX110" s="70"/>
      <c r="QY110" s="70"/>
      <c r="QZ110" s="70"/>
      <c r="RA110" s="70"/>
      <c r="RB110" s="70"/>
      <c r="RC110" s="70"/>
      <c r="RD110" s="70"/>
      <c r="RE110" s="70"/>
      <c r="RF110" s="70"/>
      <c r="RG110" s="70"/>
      <c r="RH110" s="70"/>
      <c r="RI110" s="70"/>
      <c r="RJ110" s="70"/>
      <c r="RK110" s="70"/>
      <c r="RL110" s="70"/>
      <c r="RM110" s="70"/>
      <c r="RN110" s="70"/>
      <c r="RO110" s="70"/>
      <c r="RP110" s="70"/>
      <c r="RQ110" s="70"/>
      <c r="RR110" s="70"/>
      <c r="RS110" s="70"/>
      <c r="RT110" s="70"/>
      <c r="RU110" s="70"/>
      <c r="RV110" s="70"/>
      <c r="RW110" s="70"/>
      <c r="RX110" s="70"/>
      <c r="RY110" s="70"/>
      <c r="RZ110" s="70"/>
      <c r="SA110" s="70"/>
      <c r="SB110" s="70"/>
      <c r="SC110" s="70"/>
      <c r="SD110" s="70"/>
      <c r="SE110" s="70"/>
      <c r="SF110" s="70"/>
      <c r="SG110" s="70"/>
      <c r="SH110" s="70"/>
      <c r="SI110" s="70"/>
      <c r="SJ110" s="70"/>
      <c r="SK110" s="70"/>
      <c r="SL110" s="70"/>
      <c r="SM110" s="70"/>
      <c r="SN110" s="70"/>
      <c r="SO110" s="70"/>
      <c r="SP110" s="70"/>
      <c r="SQ110" s="70"/>
      <c r="SR110" s="70"/>
      <c r="SS110" s="70"/>
      <c r="ST110" s="70"/>
      <c r="SU110" s="70"/>
      <c r="SV110" s="70"/>
      <c r="SW110" s="70"/>
      <c r="SX110" s="70"/>
      <c r="SY110" s="70"/>
      <c r="SZ110" s="70"/>
      <c r="TA110" s="70"/>
      <c r="TB110" s="70"/>
      <c r="TC110" s="70"/>
      <c r="TD110" s="70"/>
      <c r="TE110" s="70"/>
      <c r="TF110" s="70"/>
      <c r="TG110" s="70"/>
      <c r="TH110" s="70"/>
      <c r="TI110" s="70"/>
      <c r="TJ110" s="70"/>
      <c r="TK110" s="70"/>
      <c r="TL110" s="70"/>
      <c r="TM110" s="70"/>
      <c r="TN110" s="70"/>
      <c r="TO110" s="70"/>
      <c r="TP110" s="70"/>
      <c r="TQ110" s="70"/>
      <c r="TR110" s="70"/>
      <c r="TS110" s="70"/>
      <c r="TT110" s="70"/>
      <c r="TU110" s="70"/>
      <c r="TV110" s="70"/>
      <c r="TW110" s="70"/>
      <c r="TX110" s="70"/>
      <c r="TY110" s="70"/>
      <c r="TZ110" s="70"/>
      <c r="UA110" s="70"/>
      <c r="UB110" s="70"/>
      <c r="UC110" s="70"/>
      <c r="UD110" s="70"/>
      <c r="UE110" s="70"/>
      <c r="UF110" s="70"/>
      <c r="UG110" s="70"/>
      <c r="UH110" s="70"/>
      <c r="UI110" s="70"/>
      <c r="UJ110" s="70"/>
      <c r="UK110" s="70"/>
      <c r="UL110" s="70"/>
      <c r="UM110" s="70"/>
      <c r="UN110" s="70"/>
      <c r="UO110" s="70"/>
      <c r="UP110" s="70"/>
      <c r="UQ110" s="70"/>
      <c r="UR110" s="70"/>
      <c r="US110" s="70"/>
      <c r="UT110" s="70"/>
      <c r="UU110" s="70"/>
      <c r="UV110" s="70"/>
      <c r="UW110" s="70"/>
      <c r="UX110" s="70"/>
      <c r="UY110" s="70"/>
      <c r="UZ110" s="70"/>
      <c r="VA110" s="70"/>
      <c r="VB110" s="70"/>
      <c r="VC110" s="70"/>
      <c r="VD110" s="70"/>
      <c r="VE110" s="70"/>
      <c r="VF110" s="70"/>
      <c r="VG110" s="70"/>
      <c r="VH110" s="70"/>
      <c r="VI110" s="70"/>
      <c r="VJ110" s="70"/>
      <c r="VK110" s="70"/>
      <c r="VL110" s="70"/>
      <c r="VM110" s="70"/>
      <c r="VN110" s="70"/>
      <c r="VO110" s="70"/>
      <c r="VP110" s="70"/>
      <c r="VQ110" s="70"/>
      <c r="VR110" s="70"/>
      <c r="VS110" s="70"/>
      <c r="VT110" s="70"/>
      <c r="VU110" s="70"/>
      <c r="VV110" s="70"/>
      <c r="VW110" s="70"/>
      <c r="VX110" s="70"/>
      <c r="VY110" s="70"/>
      <c r="VZ110" s="70"/>
      <c r="WA110" s="70"/>
      <c r="WB110" s="70"/>
      <c r="WC110" s="70"/>
      <c r="WD110" s="70"/>
      <c r="WE110" s="70"/>
      <c r="WF110" s="70"/>
      <c r="WG110" s="70"/>
      <c r="WH110" s="70"/>
      <c r="WI110" s="70"/>
      <c r="WJ110" s="70"/>
      <c r="WK110" s="70"/>
      <c r="WL110" s="70"/>
      <c r="WM110" s="70"/>
      <c r="WN110" s="70"/>
      <c r="WO110" s="70"/>
      <c r="WP110" s="70"/>
      <c r="WQ110" s="70"/>
      <c r="WR110" s="70"/>
      <c r="WS110" s="70"/>
      <c r="WT110" s="70"/>
      <c r="WU110" s="70"/>
      <c r="WV110" s="70"/>
      <c r="WW110" s="70"/>
      <c r="WX110" s="70"/>
      <c r="WY110" s="70"/>
      <c r="WZ110" s="70"/>
      <c r="XA110" s="70"/>
      <c r="XB110" s="70"/>
      <c r="XC110" s="70"/>
      <c r="XD110" s="70"/>
      <c r="XE110" s="70"/>
      <c r="XF110" s="70"/>
      <c r="XG110" s="70"/>
      <c r="XH110" s="70"/>
      <c r="XI110" s="70"/>
      <c r="XJ110" s="70"/>
      <c r="XK110" s="70"/>
      <c r="XL110" s="70"/>
      <c r="XM110" s="70"/>
      <c r="XN110" s="70"/>
      <c r="XO110" s="70"/>
      <c r="XP110" s="70"/>
      <c r="XQ110" s="70"/>
      <c r="XR110" s="70"/>
      <c r="XS110" s="70"/>
      <c r="XT110" s="70"/>
      <c r="XU110" s="70"/>
      <c r="XV110" s="70"/>
      <c r="XW110" s="70"/>
      <c r="XX110" s="70"/>
      <c r="XY110" s="70"/>
      <c r="XZ110" s="70"/>
      <c r="YA110" s="70"/>
      <c r="YB110" s="70"/>
      <c r="YC110" s="70"/>
      <c r="YD110" s="70"/>
      <c r="YE110" s="70"/>
      <c r="YF110" s="70"/>
      <c r="YG110" s="70"/>
      <c r="YH110" s="70"/>
      <c r="YI110" s="70"/>
      <c r="YJ110" s="70"/>
      <c r="YK110" s="70"/>
      <c r="YL110" s="70"/>
      <c r="YM110" s="70"/>
      <c r="YN110" s="70"/>
      <c r="YO110" s="70"/>
      <c r="YP110" s="70"/>
      <c r="YQ110" s="70"/>
      <c r="YR110" s="70"/>
      <c r="YS110" s="70"/>
      <c r="YT110" s="70"/>
      <c r="YU110" s="70"/>
      <c r="YV110" s="70"/>
      <c r="YW110" s="70"/>
      <c r="YX110" s="70"/>
      <c r="YY110" s="70"/>
      <c r="YZ110" s="70"/>
      <c r="ZA110" s="70"/>
      <c r="ZB110" s="70"/>
      <c r="ZC110" s="70"/>
      <c r="ZD110" s="70"/>
      <c r="ZE110" s="70"/>
      <c r="ZF110" s="70"/>
      <c r="ZG110" s="70"/>
      <c r="ZH110" s="70"/>
      <c r="ZI110" s="70"/>
      <c r="ZJ110" s="70"/>
      <c r="ZK110" s="70"/>
      <c r="ZL110" s="70"/>
      <c r="ZM110" s="70"/>
      <c r="ZN110" s="70"/>
      <c r="ZO110" s="70"/>
      <c r="ZP110" s="70"/>
      <c r="ZQ110" s="70"/>
      <c r="ZR110" s="70"/>
      <c r="ZS110" s="70"/>
      <c r="ZT110" s="70"/>
      <c r="ZU110" s="70"/>
      <c r="ZV110" s="70"/>
      <c r="ZW110" s="70"/>
      <c r="ZX110" s="70"/>
      <c r="ZY110" s="70"/>
      <c r="ZZ110" s="70"/>
      <c r="AAA110" s="70"/>
      <c r="AAB110" s="70"/>
      <c r="AAC110" s="70"/>
      <c r="AAD110" s="70"/>
      <c r="AAE110" s="70"/>
      <c r="AAF110" s="70"/>
      <c r="AAG110" s="70"/>
      <c r="AAH110" s="70"/>
      <c r="AAI110" s="70"/>
      <c r="AAJ110" s="70"/>
      <c r="AAK110" s="70"/>
      <c r="AAL110" s="70"/>
      <c r="AAM110" s="70"/>
      <c r="AAN110" s="70"/>
      <c r="AAO110" s="70"/>
      <c r="AAP110" s="70"/>
      <c r="AAQ110" s="70"/>
      <c r="AAR110" s="70"/>
      <c r="AAS110" s="70"/>
      <c r="AAT110" s="70"/>
      <c r="AAU110" s="70"/>
      <c r="AAV110" s="70"/>
      <c r="AAW110" s="70"/>
      <c r="AAX110" s="70"/>
      <c r="AAY110" s="70"/>
      <c r="AAZ110" s="70"/>
      <c r="ABA110" s="70"/>
      <c r="ABB110" s="70"/>
      <c r="ABC110" s="70"/>
      <c r="ABD110" s="70"/>
      <c r="ABE110" s="70"/>
      <c r="ABF110" s="70"/>
      <c r="ABG110" s="70"/>
      <c r="ABH110" s="70"/>
      <c r="ABI110" s="70"/>
      <c r="ABJ110" s="70"/>
      <c r="ABK110" s="70"/>
      <c r="ABL110" s="70"/>
      <c r="ABM110" s="70"/>
      <c r="ABN110" s="70"/>
      <c r="ABO110" s="70"/>
      <c r="ABP110" s="70"/>
      <c r="ABQ110" s="70"/>
      <c r="ABR110" s="70"/>
      <c r="ABS110" s="70"/>
      <c r="ABT110" s="70"/>
      <c r="ABU110" s="70"/>
      <c r="ABV110" s="70"/>
      <c r="ABW110" s="70"/>
      <c r="ABX110" s="70"/>
      <c r="ABY110" s="70"/>
      <c r="ABZ110" s="70"/>
      <c r="ACA110" s="70"/>
      <c r="ACB110" s="70"/>
      <c r="ACC110" s="70"/>
      <c r="ACD110" s="70"/>
      <c r="ACE110" s="70"/>
      <c r="ACF110" s="70"/>
      <c r="ACG110" s="70"/>
      <c r="ACH110" s="70"/>
      <c r="ACI110" s="70"/>
      <c r="ACJ110" s="70"/>
      <c r="ACK110" s="70"/>
      <c r="ACL110" s="70"/>
      <c r="ACM110" s="70"/>
      <c r="ACN110" s="70"/>
      <c r="ACO110" s="70"/>
      <c r="ACP110" s="70"/>
      <c r="ACQ110" s="70"/>
      <c r="ACR110" s="70"/>
      <c r="ACS110" s="70"/>
      <c r="ACT110" s="70"/>
      <c r="ACU110" s="70"/>
      <c r="ACV110" s="70"/>
      <c r="ACW110" s="70"/>
      <c r="ACX110" s="70"/>
      <c r="ACY110" s="70"/>
      <c r="ACZ110" s="70"/>
      <c r="ADA110" s="70"/>
      <c r="ADB110" s="70"/>
      <c r="ADC110" s="70"/>
      <c r="ADD110" s="70"/>
      <c r="ADE110" s="70"/>
      <c r="ADF110" s="70"/>
      <c r="ADG110" s="70"/>
      <c r="ADH110" s="70"/>
      <c r="ADI110" s="70"/>
      <c r="ADJ110" s="70"/>
      <c r="ADK110" s="70"/>
      <c r="ADL110" s="70"/>
      <c r="ADM110" s="70"/>
      <c r="ADN110" s="70"/>
      <c r="ADO110" s="70"/>
      <c r="ADP110" s="70"/>
      <c r="ADQ110" s="70"/>
      <c r="ADR110" s="70"/>
      <c r="ADS110" s="70"/>
      <c r="ADT110" s="70"/>
      <c r="ADU110" s="70"/>
      <c r="ADV110" s="70"/>
      <c r="ADW110" s="70"/>
      <c r="ADX110" s="70"/>
      <c r="ADY110" s="70"/>
      <c r="ADZ110" s="70"/>
      <c r="AEA110" s="70"/>
      <c r="AEB110" s="70"/>
      <c r="AEC110" s="70"/>
      <c r="AED110" s="70"/>
      <c r="AEE110" s="70"/>
      <c r="AEF110" s="70"/>
      <c r="AEG110" s="70"/>
      <c r="AEH110" s="70"/>
      <c r="AEI110" s="70"/>
      <c r="AEJ110" s="70"/>
      <c r="AEK110" s="70"/>
      <c r="AEL110" s="70"/>
      <c r="AEM110" s="70"/>
      <c r="AEN110" s="70"/>
      <c r="AEO110" s="70"/>
      <c r="AEP110" s="70"/>
      <c r="AEQ110" s="70"/>
      <c r="AER110" s="70"/>
      <c r="AES110" s="70"/>
      <c r="AET110" s="70"/>
      <c r="AEU110" s="70"/>
      <c r="AEV110" s="70"/>
      <c r="AEW110" s="70"/>
      <c r="AEX110" s="70"/>
      <c r="AEY110" s="70"/>
      <c r="AEZ110" s="70"/>
      <c r="AFA110" s="70"/>
      <c r="AFB110" s="70"/>
      <c r="AFC110" s="70"/>
      <c r="AFD110" s="70"/>
      <c r="AFE110" s="70"/>
      <c r="AFF110" s="70"/>
      <c r="AFG110" s="70"/>
      <c r="AFH110" s="70"/>
      <c r="AFI110" s="70"/>
      <c r="AFJ110" s="70"/>
      <c r="AFK110" s="70"/>
      <c r="AFL110" s="70"/>
      <c r="AFM110" s="70"/>
      <c r="AFN110" s="70"/>
      <c r="AFO110" s="70"/>
      <c r="AFP110" s="70"/>
      <c r="AFQ110" s="70"/>
      <c r="AFR110" s="70"/>
      <c r="AFS110" s="70"/>
      <c r="AFT110" s="70"/>
      <c r="AFU110" s="70"/>
      <c r="AFV110" s="70"/>
      <c r="AFW110" s="70"/>
      <c r="AFX110" s="70"/>
      <c r="AFY110" s="70"/>
      <c r="AFZ110" s="70"/>
      <c r="AGA110" s="70"/>
      <c r="AGB110" s="70"/>
      <c r="AGC110" s="70"/>
      <c r="AGD110" s="70"/>
      <c r="AGE110" s="70"/>
      <c r="AGF110" s="70"/>
      <c r="AGG110" s="70"/>
      <c r="AGH110" s="70"/>
      <c r="AGI110" s="70"/>
      <c r="AGJ110" s="70"/>
      <c r="AGK110" s="70"/>
      <c r="AGL110" s="70"/>
      <c r="AGM110" s="70"/>
      <c r="AGN110" s="70"/>
      <c r="AGO110" s="70"/>
      <c r="AGP110" s="70"/>
      <c r="AGQ110" s="70"/>
      <c r="AGR110" s="70"/>
      <c r="AGS110" s="70"/>
      <c r="AGT110" s="70"/>
      <c r="AGU110" s="70"/>
      <c r="AGV110" s="70"/>
      <c r="AGW110" s="70"/>
      <c r="AGX110" s="70"/>
      <c r="AGY110" s="70"/>
      <c r="AGZ110" s="70"/>
      <c r="AHA110" s="70"/>
      <c r="AHB110" s="70"/>
      <c r="AHC110" s="70"/>
      <c r="AHD110" s="70"/>
      <c r="AHE110" s="70"/>
      <c r="AHF110" s="70"/>
      <c r="AHG110" s="70"/>
      <c r="AHH110" s="70"/>
      <c r="AHI110" s="70"/>
      <c r="AHJ110" s="70"/>
      <c r="AHK110" s="70"/>
      <c r="AHL110" s="70"/>
      <c r="AHM110" s="70"/>
      <c r="AHN110" s="70"/>
      <c r="AHO110" s="70"/>
      <c r="AHP110" s="70"/>
      <c r="AHQ110" s="70"/>
      <c r="AHR110" s="70"/>
      <c r="AHS110" s="70"/>
      <c r="AHT110" s="70"/>
      <c r="AHU110" s="70"/>
      <c r="AHV110" s="70"/>
      <c r="AHW110" s="70"/>
      <c r="AHX110" s="70"/>
      <c r="AHY110" s="70"/>
      <c r="AHZ110" s="70"/>
      <c r="AIA110" s="70"/>
      <c r="AIB110" s="70"/>
      <c r="AIC110" s="70"/>
      <c r="AID110" s="70"/>
      <c r="AIE110" s="70"/>
      <c r="AIF110" s="70"/>
      <c r="AIG110" s="70"/>
      <c r="AIH110" s="70"/>
      <c r="AII110" s="70"/>
      <c r="AIJ110" s="70"/>
      <c r="AIK110" s="70"/>
      <c r="AIL110" s="70"/>
      <c r="AIM110" s="70"/>
      <c r="AIN110" s="70"/>
      <c r="AIO110" s="70"/>
      <c r="AIP110" s="70"/>
      <c r="AIQ110" s="70"/>
      <c r="AIR110" s="70"/>
      <c r="AIS110" s="70"/>
      <c r="AIT110" s="70"/>
      <c r="AIU110" s="70"/>
      <c r="AIV110" s="70"/>
      <c r="AIW110" s="70"/>
      <c r="AIX110" s="70"/>
      <c r="AIY110" s="70"/>
      <c r="AIZ110" s="70"/>
      <c r="AJA110" s="70"/>
      <c r="AJB110" s="70"/>
      <c r="AJC110" s="70"/>
      <c r="AJD110" s="70"/>
      <c r="AJE110" s="70"/>
      <c r="AJF110" s="70"/>
      <c r="AJG110" s="70"/>
      <c r="AJH110" s="70"/>
      <c r="AJI110" s="70"/>
      <c r="AJJ110" s="70"/>
      <c r="AJK110" s="70"/>
      <c r="AJL110" s="70"/>
      <c r="AJM110" s="70"/>
      <c r="AJN110" s="70"/>
      <c r="AJO110" s="70"/>
      <c r="AJP110" s="70"/>
      <c r="AJQ110" s="70"/>
      <c r="AJR110" s="70"/>
      <c r="AJS110" s="70"/>
      <c r="AJT110" s="70"/>
      <c r="AJU110" s="70"/>
      <c r="AJV110" s="70"/>
      <c r="AJW110" s="70"/>
      <c r="AJX110" s="70"/>
      <c r="AJY110" s="70"/>
      <c r="AJZ110" s="70"/>
      <c r="AKA110" s="70"/>
      <c r="AKB110" s="70"/>
      <c r="AKC110" s="70"/>
      <c r="AKD110" s="70"/>
      <c r="AKE110" s="70"/>
      <c r="AKF110" s="70"/>
      <c r="AKG110" s="70"/>
      <c r="AKH110" s="70"/>
      <c r="AKI110" s="70"/>
      <c r="AKJ110" s="70"/>
      <c r="AKK110" s="70"/>
      <c r="AKL110" s="70"/>
      <c r="AKM110" s="70"/>
      <c r="AKN110" s="70"/>
      <c r="AKO110" s="70"/>
      <c r="AKP110" s="70"/>
      <c r="AKQ110" s="70"/>
      <c r="AKR110" s="70"/>
      <c r="AKS110" s="70"/>
      <c r="AKT110" s="70"/>
      <c r="AKU110" s="70"/>
      <c r="AKV110" s="70"/>
      <c r="AKW110" s="70"/>
      <c r="AKX110" s="70"/>
      <c r="AKY110" s="70"/>
      <c r="AKZ110" s="70"/>
      <c r="ALA110" s="70"/>
      <c r="ALB110" s="70"/>
      <c r="ALC110" s="70"/>
      <c r="ALD110" s="70"/>
      <c r="ALE110" s="70"/>
      <c r="ALF110" s="70"/>
      <c r="ALG110" s="70"/>
      <c r="ALH110" s="70"/>
      <c r="ALI110" s="70"/>
      <c r="ALJ110" s="70"/>
      <c r="ALK110" s="70"/>
      <c r="ALL110" s="70"/>
      <c r="ALM110" s="70"/>
      <c r="ALN110" s="70"/>
      <c r="ALO110" s="70"/>
      <c r="ALP110" s="70"/>
      <c r="ALQ110" s="70"/>
      <c r="ALR110" s="70"/>
      <c r="ALS110" s="70"/>
      <c r="ALT110" s="70"/>
      <c r="ALU110" s="70"/>
      <c r="ALV110" s="70"/>
      <c r="ALW110" s="70"/>
      <c r="ALX110" s="70"/>
      <c r="ALY110" s="70"/>
      <c r="ALZ110" s="70"/>
      <c r="AMA110" s="70"/>
      <c r="AMB110" s="70"/>
      <c r="AMC110" s="70"/>
      <c r="AMD110" s="70"/>
      <c r="AME110" s="70"/>
      <c r="AMF110" s="70"/>
      <c r="AMG110" s="70"/>
      <c r="AMH110" s="70"/>
      <c r="AMI110" s="70"/>
      <c r="AMJ110" s="70"/>
      <c r="AMK110" s="70"/>
      <c r="AML110" s="70"/>
      <c r="AMM110" s="70"/>
      <c r="AMN110" s="70"/>
      <c r="AMO110" s="70"/>
      <c r="AMP110" s="70"/>
      <c r="AMQ110" s="70"/>
      <c r="AMR110" s="70"/>
      <c r="AMS110" s="70"/>
      <c r="AMT110" s="70"/>
      <c r="AMU110" s="70"/>
      <c r="AMV110" s="70"/>
      <c r="AMW110" s="70"/>
      <c r="AMX110" s="70"/>
      <c r="AMY110" s="70"/>
      <c r="AMZ110" s="70"/>
      <c r="ANA110" s="70"/>
      <c r="ANB110" s="70"/>
      <c r="ANC110" s="70"/>
      <c r="AND110" s="70"/>
      <c r="ANE110" s="70"/>
      <c r="ANF110" s="70"/>
      <c r="ANG110" s="70"/>
      <c r="ANH110" s="70"/>
      <c r="ANI110" s="70"/>
      <c r="ANJ110" s="70"/>
      <c r="ANK110" s="70"/>
      <c r="ANL110" s="70"/>
      <c r="ANM110" s="70"/>
      <c r="ANN110" s="70"/>
      <c r="ANO110" s="70"/>
      <c r="ANP110" s="70"/>
      <c r="ANQ110" s="70"/>
      <c r="ANR110" s="70"/>
      <c r="ANS110" s="70"/>
      <c r="ANT110" s="70"/>
      <c r="ANU110" s="70"/>
      <c r="ANV110" s="70"/>
      <c r="ANW110" s="70"/>
      <c r="ANX110" s="70"/>
      <c r="ANY110" s="70"/>
      <c r="ANZ110" s="70"/>
      <c r="AOA110" s="70"/>
      <c r="AOB110" s="70"/>
      <c r="AOC110" s="70"/>
      <c r="AOD110" s="70"/>
      <c r="AOE110" s="70"/>
      <c r="AOF110" s="70"/>
      <c r="AOG110" s="70"/>
      <c r="AOH110" s="70"/>
      <c r="AOI110" s="70"/>
      <c r="AOJ110" s="70"/>
      <c r="AOK110" s="70"/>
      <c r="AOL110" s="70"/>
      <c r="AOM110" s="70"/>
      <c r="AON110" s="70"/>
      <c r="AOO110" s="70"/>
      <c r="AOP110" s="70"/>
      <c r="AOQ110" s="70"/>
      <c r="AOR110" s="70"/>
      <c r="AOS110" s="70"/>
      <c r="AOT110" s="70"/>
      <c r="AOU110" s="70"/>
      <c r="AOV110" s="70"/>
      <c r="AOW110" s="70"/>
      <c r="AOX110" s="70"/>
      <c r="AOY110" s="70"/>
      <c r="AOZ110" s="70"/>
      <c r="APA110" s="70"/>
      <c r="APB110" s="70"/>
      <c r="APC110" s="70"/>
      <c r="APD110" s="70"/>
      <c r="APE110" s="70"/>
      <c r="APF110" s="70"/>
      <c r="APG110" s="70"/>
      <c r="APH110" s="70"/>
      <c r="API110" s="70"/>
      <c r="APJ110" s="70"/>
      <c r="APK110" s="70"/>
      <c r="APL110" s="70"/>
      <c r="APM110" s="70"/>
      <c r="APN110" s="70"/>
      <c r="APO110" s="70"/>
      <c r="APP110" s="70"/>
      <c r="APQ110" s="70"/>
      <c r="APR110" s="70"/>
      <c r="APS110" s="70"/>
      <c r="APT110" s="70"/>
      <c r="APU110" s="70"/>
      <c r="APV110" s="70"/>
      <c r="APW110" s="70"/>
      <c r="APX110" s="70"/>
      <c r="APY110" s="70"/>
      <c r="APZ110" s="70"/>
      <c r="AQA110" s="70"/>
      <c r="AQB110" s="70"/>
      <c r="AQC110" s="70"/>
      <c r="AQD110" s="70"/>
      <c r="AQE110" s="70"/>
      <c r="AQF110" s="70"/>
      <c r="AQG110" s="70"/>
      <c r="AQH110" s="70"/>
      <c r="AQI110" s="70"/>
      <c r="AQJ110" s="70"/>
      <c r="AQK110" s="70"/>
      <c r="AQL110" s="70"/>
      <c r="AQM110" s="70"/>
      <c r="AQN110" s="70"/>
      <c r="AQO110" s="70"/>
      <c r="AQP110" s="70"/>
      <c r="AQQ110" s="70"/>
      <c r="AQR110" s="70"/>
      <c r="AQS110" s="70"/>
      <c r="AQT110" s="70"/>
      <c r="AQU110" s="70"/>
      <c r="AQV110" s="70"/>
      <c r="AQW110" s="70"/>
      <c r="AQX110" s="70"/>
      <c r="AQY110" s="70"/>
      <c r="AQZ110" s="70"/>
      <c r="ARA110" s="70"/>
      <c r="ARB110" s="70"/>
      <c r="ARC110" s="70"/>
      <c r="ARD110" s="70"/>
      <c r="ARE110" s="70"/>
      <c r="ARF110" s="70"/>
      <c r="ARG110" s="70"/>
      <c r="ARH110" s="70"/>
      <c r="ARI110" s="70"/>
      <c r="ARJ110" s="70"/>
      <c r="ARK110" s="70"/>
      <c r="ARL110" s="70"/>
      <c r="ARM110" s="70"/>
      <c r="ARN110" s="70"/>
      <c r="ARO110" s="70"/>
      <c r="ARP110" s="70"/>
      <c r="ARQ110" s="70"/>
      <c r="ARR110" s="70"/>
      <c r="ARS110" s="70"/>
      <c r="ART110" s="70"/>
      <c r="ARU110" s="70"/>
      <c r="ARV110" s="70"/>
      <c r="ARW110" s="70"/>
      <c r="ARX110" s="70"/>
      <c r="ARY110" s="70"/>
      <c r="ARZ110" s="70"/>
      <c r="ASA110" s="70"/>
      <c r="ASB110" s="70"/>
    </row>
    <row r="111" spans="1:1174" ht="13.5" thickBot="1" x14ac:dyDescent="0.25">
      <c r="A111" s="5" t="s">
        <v>172</v>
      </c>
      <c r="G111" s="238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70"/>
      <c r="BB111" s="70"/>
      <c r="BC111" s="70"/>
      <c r="BD111" s="70"/>
      <c r="BE111" s="70"/>
      <c r="BF111" s="70"/>
      <c r="BG111" s="70"/>
      <c r="BH111" s="70"/>
      <c r="BI111" s="70"/>
      <c r="BJ111" s="70"/>
      <c r="BK111" s="70"/>
      <c r="BL111" s="70"/>
      <c r="BM111" s="70"/>
      <c r="BN111" s="70"/>
      <c r="BO111" s="70"/>
      <c r="BP111" s="70"/>
      <c r="BQ111" s="70"/>
      <c r="BR111" s="70"/>
      <c r="BS111" s="70"/>
      <c r="BT111" s="70"/>
      <c r="BU111" s="70"/>
      <c r="BV111" s="70"/>
      <c r="BW111" s="70"/>
      <c r="BX111" s="70"/>
      <c r="BY111" s="70"/>
      <c r="BZ111" s="70"/>
      <c r="CA111" s="70"/>
      <c r="CB111" s="70"/>
      <c r="CC111" s="70"/>
      <c r="CD111" s="70"/>
      <c r="CE111" s="70"/>
      <c r="CF111" s="70"/>
      <c r="CG111" s="70"/>
      <c r="CH111" s="70"/>
      <c r="CI111" s="70"/>
      <c r="CJ111" s="70"/>
      <c r="CK111" s="70"/>
      <c r="CL111" s="70"/>
      <c r="CM111" s="70"/>
      <c r="CN111" s="70"/>
      <c r="CO111" s="70"/>
      <c r="CP111" s="70"/>
      <c r="CQ111" s="70"/>
      <c r="CR111" s="70"/>
      <c r="CS111" s="70"/>
      <c r="CT111" s="70"/>
      <c r="CU111" s="70"/>
      <c r="CV111" s="70"/>
      <c r="CW111" s="70"/>
      <c r="CX111" s="70"/>
      <c r="CY111" s="70"/>
      <c r="CZ111" s="70"/>
      <c r="DA111" s="70"/>
      <c r="DB111" s="70"/>
      <c r="DC111" s="70"/>
      <c r="DD111" s="70"/>
      <c r="DE111" s="70"/>
      <c r="DF111" s="70"/>
      <c r="DG111" s="70"/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0"/>
      <c r="DV111" s="70"/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0"/>
      <c r="EK111" s="70"/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0"/>
      <c r="EZ111" s="70"/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0"/>
      <c r="FO111" s="70"/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0"/>
      <c r="GD111" s="70"/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0"/>
      <c r="GS111" s="70"/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0"/>
      <c r="HH111" s="70"/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0"/>
      <c r="HW111" s="70"/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0"/>
      <c r="IL111" s="70"/>
      <c r="IM111" s="70"/>
      <c r="IN111" s="70"/>
      <c r="IO111" s="70"/>
      <c r="IP111" s="70"/>
      <c r="IQ111" s="70"/>
      <c r="IR111" s="70"/>
      <c r="IS111" s="70"/>
      <c r="IT111" s="70"/>
      <c r="IU111" s="70"/>
      <c r="IV111" s="70"/>
      <c r="IW111" s="70"/>
      <c r="IX111" s="70"/>
      <c r="IY111" s="70"/>
      <c r="IZ111" s="70"/>
      <c r="JA111" s="70"/>
      <c r="JB111" s="70"/>
      <c r="JC111" s="70"/>
      <c r="JD111" s="70"/>
      <c r="JE111" s="70"/>
      <c r="JF111" s="70"/>
      <c r="JG111" s="70"/>
      <c r="JH111" s="70"/>
      <c r="JI111" s="70"/>
      <c r="JJ111" s="70"/>
      <c r="JK111" s="70"/>
      <c r="JL111" s="70"/>
      <c r="JM111" s="70"/>
      <c r="JN111" s="70"/>
      <c r="JO111" s="70"/>
      <c r="JP111" s="70"/>
      <c r="JQ111" s="70"/>
      <c r="JR111" s="70"/>
      <c r="JS111" s="70"/>
      <c r="JT111" s="70"/>
      <c r="JU111" s="70"/>
      <c r="JV111" s="70"/>
      <c r="JW111" s="70"/>
      <c r="JX111" s="70"/>
      <c r="JY111" s="70"/>
      <c r="JZ111" s="70"/>
      <c r="KA111" s="70"/>
      <c r="KB111" s="70"/>
      <c r="KC111" s="70"/>
      <c r="KD111" s="70"/>
      <c r="KE111" s="70"/>
      <c r="KF111" s="70"/>
      <c r="KG111" s="70"/>
      <c r="KH111" s="70"/>
      <c r="KI111" s="70"/>
      <c r="KJ111" s="70"/>
      <c r="KK111" s="70"/>
      <c r="KL111" s="70"/>
      <c r="KM111" s="70"/>
      <c r="KN111" s="70"/>
      <c r="KO111" s="70"/>
      <c r="KP111" s="70"/>
      <c r="KQ111" s="70"/>
      <c r="KR111" s="70"/>
      <c r="KS111" s="70"/>
      <c r="KT111" s="70"/>
      <c r="KU111" s="70"/>
      <c r="KV111" s="70"/>
      <c r="KW111" s="70"/>
      <c r="KX111" s="70"/>
      <c r="KY111" s="70"/>
      <c r="KZ111" s="70"/>
      <c r="LA111" s="70"/>
      <c r="LB111" s="70"/>
      <c r="LC111" s="70"/>
      <c r="LD111" s="70"/>
      <c r="LE111" s="70"/>
      <c r="LF111" s="70"/>
      <c r="LG111" s="70"/>
      <c r="LH111" s="70"/>
      <c r="LI111" s="70"/>
      <c r="LJ111" s="70"/>
      <c r="LK111" s="70"/>
      <c r="LL111" s="70"/>
      <c r="LM111" s="70"/>
      <c r="LN111" s="70"/>
      <c r="LO111" s="70"/>
      <c r="LP111" s="70"/>
      <c r="LQ111" s="70"/>
      <c r="LR111" s="70"/>
      <c r="LS111" s="70"/>
      <c r="LT111" s="70"/>
      <c r="LU111" s="70"/>
      <c r="LV111" s="70"/>
      <c r="LW111" s="70"/>
      <c r="LX111" s="70"/>
      <c r="LY111" s="70"/>
      <c r="LZ111" s="70"/>
      <c r="MA111" s="70"/>
      <c r="MB111" s="70"/>
      <c r="MC111" s="70"/>
      <c r="MD111" s="70"/>
      <c r="ME111" s="70"/>
      <c r="MF111" s="70"/>
      <c r="MG111" s="70"/>
      <c r="MH111" s="70"/>
      <c r="MI111" s="70"/>
      <c r="MJ111" s="70"/>
      <c r="MK111" s="70"/>
      <c r="ML111" s="70"/>
      <c r="MM111" s="70"/>
      <c r="MN111" s="70"/>
      <c r="MO111" s="70"/>
      <c r="MP111" s="70"/>
      <c r="MQ111" s="70"/>
      <c r="MR111" s="70"/>
      <c r="MS111" s="70"/>
      <c r="MT111" s="70"/>
      <c r="MU111" s="70"/>
      <c r="MV111" s="70"/>
      <c r="MW111" s="70"/>
      <c r="MX111" s="70"/>
      <c r="MY111" s="70"/>
      <c r="MZ111" s="70"/>
      <c r="NA111" s="70"/>
      <c r="NB111" s="70"/>
      <c r="NC111" s="70"/>
      <c r="ND111" s="70"/>
      <c r="NE111" s="70"/>
      <c r="NF111" s="70"/>
      <c r="NG111" s="70"/>
      <c r="NH111" s="70"/>
      <c r="NI111" s="70"/>
      <c r="NJ111" s="70"/>
      <c r="NK111" s="70"/>
      <c r="NL111" s="70"/>
      <c r="NM111" s="70"/>
      <c r="NN111" s="70"/>
      <c r="NO111" s="70"/>
      <c r="NP111" s="70"/>
      <c r="NQ111" s="70"/>
      <c r="NR111" s="70"/>
      <c r="NS111" s="70"/>
      <c r="NT111" s="70"/>
      <c r="NU111" s="70"/>
      <c r="NV111" s="70"/>
      <c r="NW111" s="70"/>
      <c r="NX111" s="70"/>
      <c r="NY111" s="70"/>
      <c r="NZ111" s="70"/>
      <c r="OA111" s="70"/>
      <c r="OB111" s="70"/>
      <c r="OC111" s="70"/>
      <c r="OD111" s="70"/>
      <c r="OE111" s="70"/>
      <c r="OF111" s="70"/>
      <c r="OG111" s="70"/>
      <c r="OH111" s="70"/>
      <c r="OI111" s="70"/>
      <c r="OJ111" s="70"/>
      <c r="OK111" s="70"/>
      <c r="OL111" s="70"/>
      <c r="OM111" s="70"/>
      <c r="ON111" s="70"/>
      <c r="OO111" s="70"/>
      <c r="OP111" s="70"/>
      <c r="OQ111" s="70"/>
      <c r="OR111" s="70"/>
      <c r="OS111" s="70"/>
      <c r="OT111" s="70"/>
      <c r="OU111" s="70"/>
      <c r="OV111" s="70"/>
      <c r="OW111" s="70"/>
      <c r="OX111" s="70"/>
      <c r="OY111" s="70"/>
      <c r="OZ111" s="70"/>
      <c r="PA111" s="70"/>
      <c r="PB111" s="70"/>
      <c r="PC111" s="70"/>
      <c r="PD111" s="70"/>
      <c r="PE111" s="70"/>
      <c r="PF111" s="70"/>
      <c r="PG111" s="70"/>
      <c r="PH111" s="70"/>
      <c r="PI111" s="70"/>
      <c r="PJ111" s="70"/>
      <c r="PK111" s="70"/>
      <c r="PL111" s="70"/>
      <c r="PM111" s="70"/>
      <c r="PN111" s="70"/>
      <c r="PO111" s="70"/>
      <c r="PP111" s="70"/>
      <c r="PQ111" s="70"/>
      <c r="PR111" s="70"/>
      <c r="PS111" s="70"/>
      <c r="PT111" s="70"/>
      <c r="PU111" s="70"/>
      <c r="PV111" s="70"/>
      <c r="PW111" s="70"/>
      <c r="PX111" s="70"/>
      <c r="PY111" s="70"/>
      <c r="PZ111" s="70"/>
      <c r="QA111" s="70"/>
      <c r="QB111" s="70"/>
      <c r="QC111" s="70"/>
      <c r="QD111" s="70"/>
      <c r="QE111" s="70"/>
      <c r="QF111" s="70"/>
      <c r="QG111" s="70"/>
      <c r="QH111" s="70"/>
      <c r="QI111" s="70"/>
      <c r="QJ111" s="70"/>
      <c r="QK111" s="70"/>
      <c r="QL111" s="70"/>
      <c r="QM111" s="70"/>
      <c r="QN111" s="70"/>
      <c r="QO111" s="70"/>
      <c r="QP111" s="70"/>
      <c r="QQ111" s="70"/>
      <c r="QR111" s="70"/>
      <c r="QS111" s="70"/>
      <c r="QT111" s="70"/>
      <c r="QU111" s="70"/>
      <c r="QV111" s="70"/>
      <c r="QW111" s="70"/>
      <c r="QX111" s="70"/>
      <c r="QY111" s="70"/>
      <c r="QZ111" s="70"/>
      <c r="RA111" s="70"/>
      <c r="RB111" s="70"/>
      <c r="RC111" s="70"/>
      <c r="RD111" s="70"/>
      <c r="RE111" s="70"/>
      <c r="RF111" s="70"/>
      <c r="RG111" s="70"/>
      <c r="RH111" s="70"/>
      <c r="RI111" s="70"/>
      <c r="RJ111" s="70"/>
      <c r="RK111" s="70"/>
      <c r="RL111" s="70"/>
      <c r="RM111" s="70"/>
      <c r="RN111" s="70"/>
      <c r="RO111" s="70"/>
      <c r="RP111" s="70"/>
      <c r="RQ111" s="70"/>
      <c r="RR111" s="70"/>
      <c r="RS111" s="70"/>
      <c r="RT111" s="70"/>
      <c r="RU111" s="70"/>
      <c r="RV111" s="70"/>
      <c r="RW111" s="70"/>
      <c r="RX111" s="70"/>
      <c r="RY111" s="70"/>
      <c r="RZ111" s="70"/>
      <c r="SA111" s="70"/>
      <c r="SB111" s="70"/>
      <c r="SC111" s="70"/>
      <c r="SD111" s="70"/>
      <c r="SE111" s="70"/>
      <c r="SF111" s="70"/>
      <c r="SG111" s="70"/>
      <c r="SH111" s="70"/>
      <c r="SI111" s="70"/>
      <c r="SJ111" s="70"/>
      <c r="SK111" s="70"/>
      <c r="SL111" s="70"/>
      <c r="SM111" s="70"/>
      <c r="SN111" s="70"/>
      <c r="SO111" s="70"/>
      <c r="SP111" s="70"/>
      <c r="SQ111" s="70"/>
      <c r="SR111" s="70"/>
      <c r="SS111" s="70"/>
      <c r="ST111" s="70"/>
      <c r="SU111" s="70"/>
      <c r="SV111" s="70"/>
      <c r="SW111" s="70"/>
      <c r="SX111" s="70"/>
      <c r="SY111" s="70"/>
      <c r="SZ111" s="70"/>
      <c r="TA111" s="70"/>
      <c r="TB111" s="70"/>
      <c r="TC111" s="70"/>
      <c r="TD111" s="70"/>
      <c r="TE111" s="70"/>
      <c r="TF111" s="70"/>
      <c r="TG111" s="70"/>
      <c r="TH111" s="70"/>
      <c r="TI111" s="70"/>
      <c r="TJ111" s="70"/>
      <c r="TK111" s="70"/>
      <c r="TL111" s="70"/>
      <c r="TM111" s="70"/>
      <c r="TN111" s="70"/>
      <c r="TO111" s="70"/>
      <c r="TP111" s="70"/>
      <c r="TQ111" s="70"/>
      <c r="TR111" s="70"/>
      <c r="TS111" s="70"/>
      <c r="TT111" s="70"/>
      <c r="TU111" s="70"/>
      <c r="TV111" s="70"/>
      <c r="TW111" s="70"/>
      <c r="TX111" s="70"/>
      <c r="TY111" s="70"/>
      <c r="TZ111" s="70"/>
      <c r="UA111" s="70"/>
      <c r="UB111" s="70"/>
      <c r="UC111" s="70"/>
      <c r="UD111" s="70"/>
      <c r="UE111" s="70"/>
      <c r="UF111" s="70"/>
      <c r="UG111" s="70"/>
      <c r="UH111" s="70"/>
      <c r="UI111" s="70"/>
      <c r="UJ111" s="70"/>
      <c r="UK111" s="70"/>
      <c r="UL111" s="70"/>
      <c r="UM111" s="70"/>
      <c r="UN111" s="70"/>
      <c r="UO111" s="70"/>
      <c r="UP111" s="70"/>
      <c r="UQ111" s="70"/>
      <c r="UR111" s="70"/>
      <c r="US111" s="70"/>
      <c r="UT111" s="70"/>
      <c r="UU111" s="70"/>
      <c r="UV111" s="70"/>
      <c r="UW111" s="70"/>
      <c r="UX111" s="70"/>
      <c r="UY111" s="70"/>
      <c r="UZ111" s="70"/>
      <c r="VA111" s="70"/>
      <c r="VB111" s="70"/>
      <c r="VC111" s="70"/>
      <c r="VD111" s="70"/>
      <c r="VE111" s="70"/>
      <c r="VF111" s="70"/>
      <c r="VG111" s="70"/>
      <c r="VH111" s="70"/>
      <c r="VI111" s="70"/>
      <c r="VJ111" s="70"/>
      <c r="VK111" s="70"/>
      <c r="VL111" s="70"/>
      <c r="VM111" s="70"/>
      <c r="VN111" s="70"/>
      <c r="VO111" s="70"/>
      <c r="VP111" s="70"/>
      <c r="VQ111" s="70"/>
      <c r="VR111" s="70"/>
      <c r="VS111" s="70"/>
      <c r="VT111" s="70"/>
      <c r="VU111" s="70"/>
      <c r="VV111" s="70"/>
      <c r="VW111" s="70"/>
      <c r="VX111" s="70"/>
      <c r="VY111" s="70"/>
      <c r="VZ111" s="70"/>
      <c r="WA111" s="70"/>
      <c r="WB111" s="70"/>
      <c r="WC111" s="70"/>
      <c r="WD111" s="70"/>
      <c r="WE111" s="70"/>
      <c r="WF111" s="70"/>
      <c r="WG111" s="70"/>
      <c r="WH111" s="70"/>
      <c r="WI111" s="70"/>
      <c r="WJ111" s="70"/>
      <c r="WK111" s="70"/>
      <c r="WL111" s="70"/>
      <c r="WM111" s="70"/>
      <c r="WN111" s="70"/>
      <c r="WO111" s="70"/>
      <c r="WP111" s="70"/>
      <c r="WQ111" s="70"/>
      <c r="WR111" s="70"/>
      <c r="WS111" s="70"/>
      <c r="WT111" s="70"/>
      <c r="WU111" s="70"/>
      <c r="WV111" s="70"/>
      <c r="WW111" s="70"/>
      <c r="WX111" s="70"/>
      <c r="WY111" s="70"/>
      <c r="WZ111" s="70"/>
      <c r="XA111" s="70"/>
      <c r="XB111" s="70"/>
      <c r="XC111" s="70"/>
      <c r="XD111" s="70"/>
      <c r="XE111" s="70"/>
      <c r="XF111" s="70"/>
      <c r="XG111" s="70"/>
      <c r="XH111" s="70"/>
      <c r="XI111" s="70"/>
      <c r="XJ111" s="70"/>
      <c r="XK111" s="70"/>
      <c r="XL111" s="70"/>
      <c r="XM111" s="70"/>
      <c r="XN111" s="70"/>
      <c r="XO111" s="70"/>
      <c r="XP111" s="70"/>
      <c r="XQ111" s="70"/>
      <c r="XR111" s="70"/>
      <c r="XS111" s="70"/>
      <c r="XT111" s="70"/>
      <c r="XU111" s="70"/>
      <c r="XV111" s="70"/>
      <c r="XW111" s="70"/>
      <c r="XX111" s="70"/>
      <c r="XY111" s="70"/>
      <c r="XZ111" s="70"/>
      <c r="YA111" s="70"/>
      <c r="YB111" s="70"/>
      <c r="YC111" s="70"/>
      <c r="YD111" s="70"/>
      <c r="YE111" s="70"/>
      <c r="YF111" s="70"/>
      <c r="YG111" s="70"/>
      <c r="YH111" s="70"/>
      <c r="YI111" s="70"/>
      <c r="YJ111" s="70"/>
      <c r="YK111" s="70"/>
      <c r="YL111" s="70"/>
      <c r="YM111" s="70"/>
      <c r="YN111" s="70"/>
      <c r="YO111" s="70"/>
      <c r="YP111" s="70"/>
      <c r="YQ111" s="70"/>
      <c r="YR111" s="70"/>
      <c r="YS111" s="70"/>
      <c r="YT111" s="70"/>
      <c r="YU111" s="70"/>
      <c r="YV111" s="70"/>
      <c r="YW111" s="70"/>
      <c r="YX111" s="70"/>
      <c r="YY111" s="70"/>
      <c r="YZ111" s="70"/>
      <c r="ZA111" s="70"/>
      <c r="ZB111" s="70"/>
      <c r="ZC111" s="70"/>
      <c r="ZD111" s="70"/>
      <c r="ZE111" s="70"/>
      <c r="ZF111" s="70"/>
      <c r="ZG111" s="70"/>
      <c r="ZH111" s="70"/>
      <c r="ZI111" s="70"/>
      <c r="ZJ111" s="70"/>
      <c r="ZK111" s="70"/>
      <c r="ZL111" s="70"/>
      <c r="ZM111" s="70"/>
      <c r="ZN111" s="70"/>
      <c r="ZO111" s="70"/>
      <c r="ZP111" s="70"/>
      <c r="ZQ111" s="70"/>
      <c r="ZR111" s="70"/>
      <c r="ZS111" s="70"/>
      <c r="ZT111" s="70"/>
      <c r="ZU111" s="70"/>
      <c r="ZV111" s="70"/>
      <c r="ZW111" s="70"/>
      <c r="ZX111" s="70"/>
      <c r="ZY111" s="70"/>
      <c r="ZZ111" s="70"/>
      <c r="AAA111" s="70"/>
      <c r="AAB111" s="70"/>
      <c r="AAC111" s="70"/>
      <c r="AAD111" s="70"/>
      <c r="AAE111" s="70"/>
      <c r="AAF111" s="70"/>
      <c r="AAG111" s="70"/>
      <c r="AAH111" s="70"/>
      <c r="AAI111" s="70"/>
      <c r="AAJ111" s="70"/>
      <c r="AAK111" s="70"/>
      <c r="AAL111" s="70"/>
      <c r="AAM111" s="70"/>
      <c r="AAN111" s="70"/>
      <c r="AAO111" s="70"/>
      <c r="AAP111" s="70"/>
      <c r="AAQ111" s="70"/>
      <c r="AAR111" s="70"/>
      <c r="AAS111" s="70"/>
      <c r="AAT111" s="70"/>
      <c r="AAU111" s="70"/>
      <c r="AAV111" s="70"/>
      <c r="AAW111" s="70"/>
      <c r="AAX111" s="70"/>
      <c r="AAY111" s="70"/>
      <c r="AAZ111" s="70"/>
      <c r="ABA111" s="70"/>
      <c r="ABB111" s="70"/>
      <c r="ABC111" s="70"/>
      <c r="ABD111" s="70"/>
      <c r="ABE111" s="70"/>
      <c r="ABF111" s="70"/>
      <c r="ABG111" s="70"/>
      <c r="ABH111" s="70"/>
      <c r="ABI111" s="70"/>
      <c r="ABJ111" s="70"/>
      <c r="ABK111" s="70"/>
      <c r="ABL111" s="70"/>
      <c r="ABM111" s="70"/>
      <c r="ABN111" s="70"/>
      <c r="ABO111" s="70"/>
      <c r="ABP111" s="70"/>
      <c r="ABQ111" s="70"/>
      <c r="ABR111" s="70"/>
      <c r="ABS111" s="70"/>
      <c r="ABT111" s="70"/>
      <c r="ABU111" s="70"/>
      <c r="ABV111" s="70"/>
      <c r="ABW111" s="70"/>
      <c r="ABX111" s="70"/>
      <c r="ABY111" s="70"/>
      <c r="ABZ111" s="70"/>
      <c r="ACA111" s="70"/>
      <c r="ACB111" s="70"/>
      <c r="ACC111" s="70"/>
      <c r="ACD111" s="70"/>
      <c r="ACE111" s="70"/>
      <c r="ACF111" s="70"/>
      <c r="ACG111" s="70"/>
      <c r="ACH111" s="70"/>
      <c r="ACI111" s="70"/>
      <c r="ACJ111" s="70"/>
      <c r="ACK111" s="70"/>
      <c r="ACL111" s="70"/>
      <c r="ACM111" s="70"/>
      <c r="ACN111" s="70"/>
      <c r="ACO111" s="70"/>
      <c r="ACP111" s="70"/>
      <c r="ACQ111" s="70"/>
      <c r="ACR111" s="70"/>
      <c r="ACS111" s="70"/>
      <c r="ACT111" s="70"/>
      <c r="ACU111" s="70"/>
      <c r="ACV111" s="70"/>
      <c r="ACW111" s="70"/>
      <c r="ACX111" s="70"/>
      <c r="ACY111" s="70"/>
      <c r="ACZ111" s="70"/>
      <c r="ADA111" s="70"/>
      <c r="ADB111" s="70"/>
      <c r="ADC111" s="70"/>
      <c r="ADD111" s="70"/>
      <c r="ADE111" s="70"/>
      <c r="ADF111" s="70"/>
      <c r="ADG111" s="70"/>
      <c r="ADH111" s="70"/>
      <c r="ADI111" s="70"/>
      <c r="ADJ111" s="70"/>
      <c r="ADK111" s="70"/>
      <c r="ADL111" s="70"/>
      <c r="ADM111" s="70"/>
      <c r="ADN111" s="70"/>
      <c r="ADO111" s="70"/>
      <c r="ADP111" s="70"/>
      <c r="ADQ111" s="70"/>
      <c r="ADR111" s="70"/>
      <c r="ADS111" s="70"/>
      <c r="ADT111" s="70"/>
      <c r="ADU111" s="70"/>
      <c r="ADV111" s="70"/>
      <c r="ADW111" s="70"/>
      <c r="ADX111" s="70"/>
      <c r="ADY111" s="70"/>
      <c r="ADZ111" s="70"/>
      <c r="AEA111" s="70"/>
      <c r="AEB111" s="70"/>
      <c r="AEC111" s="70"/>
      <c r="AED111" s="70"/>
      <c r="AEE111" s="70"/>
      <c r="AEF111" s="70"/>
      <c r="AEG111" s="70"/>
      <c r="AEH111" s="70"/>
      <c r="AEI111" s="70"/>
      <c r="AEJ111" s="70"/>
      <c r="AEK111" s="70"/>
      <c r="AEL111" s="70"/>
      <c r="AEM111" s="70"/>
      <c r="AEN111" s="70"/>
      <c r="AEO111" s="70"/>
      <c r="AEP111" s="70"/>
      <c r="AEQ111" s="70"/>
      <c r="AER111" s="70"/>
      <c r="AES111" s="70"/>
      <c r="AET111" s="70"/>
      <c r="AEU111" s="70"/>
      <c r="AEV111" s="70"/>
      <c r="AEW111" s="70"/>
      <c r="AEX111" s="70"/>
      <c r="AEY111" s="70"/>
      <c r="AEZ111" s="70"/>
      <c r="AFA111" s="70"/>
      <c r="AFB111" s="70"/>
      <c r="AFC111" s="70"/>
      <c r="AFD111" s="70"/>
      <c r="AFE111" s="70"/>
      <c r="AFF111" s="70"/>
      <c r="AFG111" s="70"/>
      <c r="AFH111" s="70"/>
      <c r="AFI111" s="70"/>
      <c r="AFJ111" s="70"/>
      <c r="AFK111" s="70"/>
      <c r="AFL111" s="70"/>
      <c r="AFM111" s="70"/>
      <c r="AFN111" s="70"/>
      <c r="AFO111" s="70"/>
      <c r="AFP111" s="70"/>
      <c r="AFQ111" s="70"/>
      <c r="AFR111" s="70"/>
      <c r="AFS111" s="70"/>
      <c r="AFT111" s="70"/>
      <c r="AFU111" s="70"/>
      <c r="AFV111" s="70"/>
      <c r="AFW111" s="70"/>
      <c r="AFX111" s="70"/>
      <c r="AFY111" s="70"/>
      <c r="AFZ111" s="70"/>
      <c r="AGA111" s="70"/>
      <c r="AGB111" s="70"/>
      <c r="AGC111" s="70"/>
      <c r="AGD111" s="70"/>
      <c r="AGE111" s="70"/>
      <c r="AGF111" s="70"/>
      <c r="AGG111" s="70"/>
      <c r="AGH111" s="70"/>
      <c r="AGI111" s="70"/>
      <c r="AGJ111" s="70"/>
      <c r="AGK111" s="70"/>
      <c r="AGL111" s="70"/>
      <c r="AGM111" s="70"/>
      <c r="AGN111" s="70"/>
      <c r="AGO111" s="70"/>
      <c r="AGP111" s="70"/>
      <c r="AGQ111" s="70"/>
      <c r="AGR111" s="70"/>
      <c r="AGS111" s="70"/>
      <c r="AGT111" s="70"/>
      <c r="AGU111" s="70"/>
      <c r="AGV111" s="70"/>
      <c r="AGW111" s="70"/>
      <c r="AGX111" s="70"/>
      <c r="AGY111" s="70"/>
      <c r="AGZ111" s="70"/>
      <c r="AHA111" s="70"/>
      <c r="AHB111" s="70"/>
      <c r="AHC111" s="70"/>
      <c r="AHD111" s="70"/>
      <c r="AHE111" s="70"/>
      <c r="AHF111" s="70"/>
      <c r="AHG111" s="70"/>
      <c r="AHH111" s="70"/>
      <c r="AHI111" s="70"/>
      <c r="AHJ111" s="70"/>
      <c r="AHK111" s="70"/>
      <c r="AHL111" s="70"/>
      <c r="AHM111" s="70"/>
      <c r="AHN111" s="70"/>
      <c r="AHO111" s="70"/>
      <c r="AHP111" s="70"/>
      <c r="AHQ111" s="70"/>
      <c r="AHR111" s="70"/>
      <c r="AHS111" s="70"/>
      <c r="AHT111" s="70"/>
      <c r="AHU111" s="70"/>
      <c r="AHV111" s="70"/>
      <c r="AHW111" s="70"/>
      <c r="AHX111" s="70"/>
      <c r="AHY111" s="70"/>
      <c r="AHZ111" s="70"/>
      <c r="AIA111" s="70"/>
      <c r="AIB111" s="70"/>
      <c r="AIC111" s="70"/>
      <c r="AID111" s="70"/>
      <c r="AIE111" s="70"/>
      <c r="AIF111" s="70"/>
      <c r="AIG111" s="70"/>
      <c r="AIH111" s="70"/>
      <c r="AII111" s="70"/>
      <c r="AIJ111" s="70"/>
      <c r="AIK111" s="70"/>
      <c r="AIL111" s="70"/>
      <c r="AIM111" s="70"/>
      <c r="AIN111" s="70"/>
      <c r="AIO111" s="70"/>
      <c r="AIP111" s="70"/>
      <c r="AIQ111" s="70"/>
      <c r="AIR111" s="70"/>
      <c r="AIS111" s="70"/>
      <c r="AIT111" s="70"/>
      <c r="AIU111" s="70"/>
      <c r="AIV111" s="70"/>
      <c r="AIW111" s="70"/>
      <c r="AIX111" s="70"/>
      <c r="AIY111" s="70"/>
      <c r="AIZ111" s="70"/>
      <c r="AJA111" s="70"/>
      <c r="AJB111" s="70"/>
      <c r="AJC111" s="70"/>
      <c r="AJD111" s="70"/>
      <c r="AJE111" s="70"/>
      <c r="AJF111" s="70"/>
      <c r="AJG111" s="70"/>
      <c r="AJH111" s="70"/>
      <c r="AJI111" s="70"/>
      <c r="AJJ111" s="70"/>
      <c r="AJK111" s="70"/>
      <c r="AJL111" s="70"/>
      <c r="AJM111" s="70"/>
      <c r="AJN111" s="70"/>
      <c r="AJO111" s="70"/>
      <c r="AJP111" s="70"/>
      <c r="AJQ111" s="70"/>
      <c r="AJR111" s="70"/>
      <c r="AJS111" s="70"/>
      <c r="AJT111" s="70"/>
      <c r="AJU111" s="70"/>
      <c r="AJV111" s="70"/>
      <c r="AJW111" s="70"/>
      <c r="AJX111" s="70"/>
      <c r="AJY111" s="70"/>
      <c r="AJZ111" s="70"/>
      <c r="AKA111" s="70"/>
      <c r="AKB111" s="70"/>
      <c r="AKC111" s="70"/>
      <c r="AKD111" s="70"/>
      <c r="AKE111" s="70"/>
      <c r="AKF111" s="70"/>
      <c r="AKG111" s="70"/>
      <c r="AKH111" s="70"/>
      <c r="AKI111" s="70"/>
      <c r="AKJ111" s="70"/>
      <c r="AKK111" s="70"/>
      <c r="AKL111" s="70"/>
      <c r="AKM111" s="70"/>
      <c r="AKN111" s="70"/>
      <c r="AKO111" s="70"/>
      <c r="AKP111" s="70"/>
      <c r="AKQ111" s="70"/>
      <c r="AKR111" s="70"/>
      <c r="AKS111" s="70"/>
      <c r="AKT111" s="70"/>
      <c r="AKU111" s="70"/>
      <c r="AKV111" s="70"/>
      <c r="AKW111" s="70"/>
      <c r="AKX111" s="70"/>
      <c r="AKY111" s="70"/>
      <c r="AKZ111" s="70"/>
      <c r="ALA111" s="70"/>
      <c r="ALB111" s="70"/>
      <c r="ALC111" s="70"/>
      <c r="ALD111" s="70"/>
      <c r="ALE111" s="70"/>
      <c r="ALF111" s="70"/>
      <c r="ALG111" s="70"/>
      <c r="ALH111" s="70"/>
      <c r="ALI111" s="70"/>
      <c r="ALJ111" s="70"/>
      <c r="ALK111" s="70"/>
      <c r="ALL111" s="70"/>
      <c r="ALM111" s="70"/>
      <c r="ALN111" s="70"/>
      <c r="ALO111" s="70"/>
      <c r="ALP111" s="70"/>
      <c r="ALQ111" s="70"/>
      <c r="ALR111" s="70"/>
      <c r="ALS111" s="70"/>
      <c r="ALT111" s="70"/>
      <c r="ALU111" s="70"/>
      <c r="ALV111" s="70"/>
      <c r="ALW111" s="70"/>
      <c r="ALX111" s="70"/>
      <c r="ALY111" s="70"/>
      <c r="ALZ111" s="70"/>
      <c r="AMA111" s="70"/>
      <c r="AMB111" s="70"/>
      <c r="AMC111" s="70"/>
      <c r="AMD111" s="70"/>
      <c r="AME111" s="70"/>
      <c r="AMF111" s="70"/>
      <c r="AMG111" s="70"/>
      <c r="AMH111" s="70"/>
      <c r="AMI111" s="70"/>
      <c r="AMJ111" s="70"/>
      <c r="AMK111" s="70"/>
      <c r="AML111" s="70"/>
      <c r="AMM111" s="70"/>
      <c r="AMN111" s="70"/>
      <c r="AMO111" s="70"/>
      <c r="AMP111" s="70"/>
      <c r="AMQ111" s="70"/>
      <c r="AMR111" s="70"/>
      <c r="AMS111" s="70"/>
      <c r="AMT111" s="70"/>
      <c r="AMU111" s="70"/>
      <c r="AMV111" s="70"/>
      <c r="AMW111" s="70"/>
      <c r="AMX111" s="70"/>
      <c r="AMY111" s="70"/>
      <c r="AMZ111" s="70"/>
      <c r="ANA111" s="70"/>
      <c r="ANB111" s="70"/>
      <c r="ANC111" s="70"/>
      <c r="AND111" s="70"/>
      <c r="ANE111" s="70"/>
      <c r="ANF111" s="70"/>
      <c r="ANG111" s="70"/>
      <c r="ANH111" s="70"/>
      <c r="ANI111" s="70"/>
      <c r="ANJ111" s="70"/>
      <c r="ANK111" s="70"/>
      <c r="ANL111" s="70"/>
      <c r="ANM111" s="70"/>
      <c r="ANN111" s="70"/>
      <c r="ANO111" s="70"/>
      <c r="ANP111" s="70"/>
      <c r="ANQ111" s="70"/>
      <c r="ANR111" s="70"/>
      <c r="ANS111" s="70"/>
      <c r="ANT111" s="70"/>
      <c r="ANU111" s="70"/>
      <c r="ANV111" s="70"/>
      <c r="ANW111" s="70"/>
      <c r="ANX111" s="70"/>
      <c r="ANY111" s="70"/>
      <c r="ANZ111" s="70"/>
      <c r="AOA111" s="70"/>
      <c r="AOB111" s="70"/>
      <c r="AOC111" s="70"/>
      <c r="AOD111" s="70"/>
      <c r="AOE111" s="70"/>
      <c r="AOF111" s="70"/>
      <c r="AOG111" s="70"/>
      <c r="AOH111" s="70"/>
      <c r="AOI111" s="70"/>
      <c r="AOJ111" s="70"/>
      <c r="AOK111" s="70"/>
      <c r="AOL111" s="70"/>
      <c r="AOM111" s="70"/>
      <c r="AON111" s="70"/>
      <c r="AOO111" s="70"/>
      <c r="AOP111" s="70"/>
      <c r="AOQ111" s="70"/>
      <c r="AOR111" s="70"/>
      <c r="AOS111" s="70"/>
      <c r="AOT111" s="70"/>
      <c r="AOU111" s="70"/>
      <c r="AOV111" s="70"/>
      <c r="AOW111" s="70"/>
      <c r="AOX111" s="70"/>
      <c r="AOY111" s="70"/>
      <c r="AOZ111" s="70"/>
      <c r="APA111" s="70"/>
      <c r="APB111" s="70"/>
      <c r="APC111" s="70"/>
      <c r="APD111" s="70"/>
      <c r="APE111" s="70"/>
      <c r="APF111" s="70"/>
      <c r="APG111" s="70"/>
      <c r="APH111" s="70"/>
      <c r="API111" s="70"/>
      <c r="APJ111" s="70"/>
      <c r="APK111" s="70"/>
      <c r="APL111" s="70"/>
      <c r="APM111" s="70"/>
      <c r="APN111" s="70"/>
      <c r="APO111" s="70"/>
      <c r="APP111" s="70"/>
      <c r="APQ111" s="70"/>
      <c r="APR111" s="70"/>
      <c r="APS111" s="70"/>
      <c r="APT111" s="70"/>
      <c r="APU111" s="70"/>
      <c r="APV111" s="70"/>
      <c r="APW111" s="70"/>
      <c r="APX111" s="70"/>
      <c r="APY111" s="70"/>
      <c r="APZ111" s="70"/>
      <c r="AQA111" s="70"/>
      <c r="AQB111" s="70"/>
      <c r="AQC111" s="70"/>
      <c r="AQD111" s="70"/>
      <c r="AQE111" s="70"/>
      <c r="AQF111" s="70"/>
      <c r="AQG111" s="70"/>
      <c r="AQH111" s="70"/>
      <c r="AQI111" s="70"/>
      <c r="AQJ111" s="70"/>
      <c r="AQK111" s="70"/>
      <c r="AQL111" s="70"/>
      <c r="AQM111" s="70"/>
      <c r="AQN111" s="70"/>
      <c r="AQO111" s="70"/>
      <c r="AQP111" s="70"/>
      <c r="AQQ111" s="70"/>
      <c r="AQR111" s="70"/>
      <c r="AQS111" s="70"/>
      <c r="AQT111" s="70"/>
      <c r="AQU111" s="70"/>
      <c r="AQV111" s="70"/>
      <c r="AQW111" s="70"/>
      <c r="AQX111" s="70"/>
      <c r="AQY111" s="70"/>
      <c r="AQZ111" s="70"/>
      <c r="ARA111" s="70"/>
      <c r="ARB111" s="70"/>
      <c r="ARC111" s="70"/>
      <c r="ARD111" s="70"/>
      <c r="ARE111" s="70"/>
      <c r="ARF111" s="70"/>
      <c r="ARG111" s="70"/>
      <c r="ARH111" s="70"/>
      <c r="ARI111" s="70"/>
      <c r="ARJ111" s="70"/>
      <c r="ARK111" s="70"/>
      <c r="ARL111" s="70"/>
      <c r="ARM111" s="70"/>
      <c r="ARN111" s="70"/>
      <c r="ARO111" s="70"/>
      <c r="ARP111" s="70"/>
      <c r="ARQ111" s="70"/>
      <c r="ARR111" s="70"/>
      <c r="ARS111" s="70"/>
      <c r="ART111" s="70"/>
      <c r="ARU111" s="70"/>
      <c r="ARV111" s="70"/>
      <c r="ARW111" s="70"/>
      <c r="ARX111" s="70"/>
      <c r="ARY111" s="70"/>
      <c r="ARZ111" s="70"/>
      <c r="ASA111" s="70"/>
      <c r="ASB111" s="70"/>
    </row>
    <row r="112" spans="1:1174" ht="13.5" thickBot="1" x14ac:dyDescent="0.25">
      <c r="A112" s="54" t="s">
        <v>28</v>
      </c>
      <c r="B112" s="55" t="s">
        <v>29</v>
      </c>
      <c r="C112" s="55" t="s">
        <v>20</v>
      </c>
      <c r="D112" s="56" t="s">
        <v>127</v>
      </c>
      <c r="E112" s="56" t="s">
        <v>30</v>
      </c>
      <c r="F112" s="57" t="s">
        <v>31</v>
      </c>
      <c r="G112" s="238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0"/>
      <c r="AC112" s="70"/>
      <c r="AD112" s="70"/>
      <c r="AE112" s="70"/>
      <c r="AF112" s="70"/>
      <c r="AG112" s="70"/>
      <c r="AH112" s="70"/>
      <c r="AI112" s="70"/>
      <c r="AJ112" s="70"/>
      <c r="AK112" s="70"/>
      <c r="AL112" s="70"/>
      <c r="AM112" s="70"/>
      <c r="AN112" s="70"/>
      <c r="AO112" s="70"/>
      <c r="AP112" s="70"/>
      <c r="AQ112" s="70"/>
      <c r="AR112" s="70"/>
      <c r="AS112" s="70"/>
      <c r="AT112" s="70"/>
      <c r="AU112" s="70"/>
      <c r="AV112" s="70"/>
      <c r="AW112" s="70"/>
      <c r="AX112" s="70"/>
      <c r="AY112" s="70"/>
      <c r="AZ112" s="70"/>
      <c r="BA112" s="70"/>
      <c r="BB112" s="70"/>
      <c r="BC112" s="70"/>
      <c r="BD112" s="70"/>
      <c r="BE112" s="70"/>
      <c r="BF112" s="70"/>
      <c r="BG112" s="70"/>
      <c r="BH112" s="70"/>
      <c r="BI112" s="70"/>
      <c r="BJ112" s="70"/>
      <c r="BK112" s="70"/>
      <c r="BL112" s="70"/>
      <c r="BM112" s="70"/>
      <c r="BN112" s="70"/>
      <c r="BO112" s="70"/>
      <c r="BP112" s="70"/>
      <c r="BQ112" s="70"/>
      <c r="BR112" s="70"/>
      <c r="BS112" s="70"/>
      <c r="BT112" s="70"/>
      <c r="BU112" s="70"/>
      <c r="BV112" s="70"/>
      <c r="BW112" s="70"/>
      <c r="BX112" s="70"/>
      <c r="BY112" s="70"/>
      <c r="BZ112" s="70"/>
      <c r="CA112" s="70"/>
      <c r="CB112" s="70"/>
      <c r="CC112" s="70"/>
      <c r="CD112" s="70"/>
      <c r="CE112" s="70"/>
      <c r="CF112" s="70"/>
      <c r="CG112" s="70"/>
      <c r="CH112" s="70"/>
      <c r="CI112" s="70"/>
      <c r="CJ112" s="70"/>
      <c r="CK112" s="70"/>
      <c r="CL112" s="70"/>
      <c r="CM112" s="70"/>
      <c r="CN112" s="70"/>
      <c r="CO112" s="70"/>
      <c r="CP112" s="70"/>
      <c r="CQ112" s="70"/>
      <c r="CR112" s="70"/>
      <c r="CS112" s="70"/>
      <c r="CT112" s="70"/>
      <c r="CU112" s="70"/>
      <c r="CV112" s="70"/>
      <c r="CW112" s="70"/>
      <c r="CX112" s="70"/>
      <c r="CY112" s="70"/>
      <c r="CZ112" s="70"/>
      <c r="DA112" s="70"/>
      <c r="DB112" s="70"/>
      <c r="DC112" s="70"/>
      <c r="DD112" s="70"/>
      <c r="DE112" s="70"/>
      <c r="DF112" s="70"/>
      <c r="DG112" s="70"/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0"/>
      <c r="DV112" s="70"/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0"/>
      <c r="EK112" s="70"/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0"/>
      <c r="EZ112" s="70"/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0"/>
      <c r="FO112" s="70"/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0"/>
      <c r="GD112" s="70"/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0"/>
      <c r="GS112" s="70"/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0"/>
      <c r="HH112" s="70"/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0"/>
      <c r="HW112" s="70"/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0"/>
      <c r="IL112" s="70"/>
      <c r="IM112" s="70"/>
      <c r="IN112" s="70"/>
      <c r="IO112" s="70"/>
      <c r="IP112" s="70"/>
      <c r="IQ112" s="70"/>
      <c r="IR112" s="70"/>
      <c r="IS112" s="70"/>
      <c r="IT112" s="70"/>
      <c r="IU112" s="70"/>
      <c r="IV112" s="70"/>
      <c r="IW112" s="70"/>
      <c r="IX112" s="70"/>
      <c r="IY112" s="70"/>
      <c r="IZ112" s="70"/>
      <c r="JA112" s="70"/>
      <c r="JB112" s="70"/>
      <c r="JC112" s="70"/>
      <c r="JD112" s="70"/>
      <c r="JE112" s="70"/>
      <c r="JF112" s="70"/>
      <c r="JG112" s="70"/>
      <c r="JH112" s="70"/>
      <c r="JI112" s="70"/>
      <c r="JJ112" s="70"/>
      <c r="JK112" s="70"/>
      <c r="JL112" s="70"/>
      <c r="JM112" s="70"/>
      <c r="JN112" s="70"/>
      <c r="JO112" s="70"/>
      <c r="JP112" s="70"/>
      <c r="JQ112" s="70"/>
      <c r="JR112" s="70"/>
      <c r="JS112" s="70"/>
      <c r="JT112" s="70"/>
      <c r="JU112" s="70"/>
      <c r="JV112" s="70"/>
      <c r="JW112" s="70"/>
      <c r="JX112" s="70"/>
      <c r="JY112" s="70"/>
      <c r="JZ112" s="70"/>
      <c r="KA112" s="70"/>
      <c r="KB112" s="70"/>
      <c r="KC112" s="70"/>
      <c r="KD112" s="70"/>
      <c r="KE112" s="70"/>
      <c r="KF112" s="70"/>
      <c r="KG112" s="70"/>
      <c r="KH112" s="70"/>
      <c r="KI112" s="70"/>
      <c r="KJ112" s="70"/>
      <c r="KK112" s="70"/>
      <c r="KL112" s="70"/>
      <c r="KM112" s="70"/>
      <c r="KN112" s="70"/>
      <c r="KO112" s="70"/>
      <c r="KP112" s="70"/>
      <c r="KQ112" s="70"/>
      <c r="KR112" s="70"/>
      <c r="KS112" s="70"/>
      <c r="KT112" s="70"/>
      <c r="KU112" s="70"/>
      <c r="KV112" s="70"/>
      <c r="KW112" s="70"/>
      <c r="KX112" s="70"/>
      <c r="KY112" s="70"/>
      <c r="KZ112" s="70"/>
      <c r="LA112" s="70"/>
      <c r="LB112" s="70"/>
      <c r="LC112" s="70"/>
      <c r="LD112" s="70"/>
      <c r="LE112" s="70"/>
      <c r="LF112" s="70"/>
      <c r="LG112" s="70"/>
      <c r="LH112" s="70"/>
      <c r="LI112" s="70"/>
      <c r="LJ112" s="70"/>
      <c r="LK112" s="70"/>
      <c r="LL112" s="70"/>
      <c r="LM112" s="70"/>
      <c r="LN112" s="70"/>
      <c r="LO112" s="70"/>
      <c r="LP112" s="70"/>
      <c r="LQ112" s="70"/>
      <c r="LR112" s="70"/>
      <c r="LS112" s="70"/>
      <c r="LT112" s="70"/>
      <c r="LU112" s="70"/>
      <c r="LV112" s="70"/>
      <c r="LW112" s="70"/>
      <c r="LX112" s="70"/>
      <c r="LY112" s="70"/>
      <c r="LZ112" s="70"/>
      <c r="MA112" s="70"/>
      <c r="MB112" s="70"/>
      <c r="MC112" s="70"/>
      <c r="MD112" s="70"/>
      <c r="ME112" s="70"/>
      <c r="MF112" s="70"/>
      <c r="MG112" s="70"/>
      <c r="MH112" s="70"/>
      <c r="MI112" s="70"/>
      <c r="MJ112" s="70"/>
      <c r="MK112" s="70"/>
      <c r="ML112" s="70"/>
      <c r="MM112" s="70"/>
      <c r="MN112" s="70"/>
      <c r="MO112" s="70"/>
      <c r="MP112" s="70"/>
      <c r="MQ112" s="70"/>
      <c r="MR112" s="70"/>
      <c r="MS112" s="70"/>
      <c r="MT112" s="70"/>
      <c r="MU112" s="70"/>
      <c r="MV112" s="70"/>
      <c r="MW112" s="70"/>
      <c r="MX112" s="70"/>
      <c r="MY112" s="70"/>
      <c r="MZ112" s="70"/>
      <c r="NA112" s="70"/>
      <c r="NB112" s="70"/>
      <c r="NC112" s="70"/>
      <c r="ND112" s="70"/>
      <c r="NE112" s="70"/>
      <c r="NF112" s="70"/>
      <c r="NG112" s="70"/>
      <c r="NH112" s="70"/>
      <c r="NI112" s="70"/>
      <c r="NJ112" s="70"/>
      <c r="NK112" s="70"/>
      <c r="NL112" s="70"/>
      <c r="NM112" s="70"/>
      <c r="NN112" s="70"/>
      <c r="NO112" s="70"/>
      <c r="NP112" s="70"/>
      <c r="NQ112" s="70"/>
      <c r="NR112" s="70"/>
      <c r="NS112" s="70"/>
      <c r="NT112" s="70"/>
      <c r="NU112" s="70"/>
      <c r="NV112" s="70"/>
      <c r="NW112" s="70"/>
      <c r="NX112" s="70"/>
      <c r="NY112" s="70"/>
      <c r="NZ112" s="70"/>
      <c r="OA112" s="70"/>
      <c r="OB112" s="70"/>
      <c r="OC112" s="70"/>
      <c r="OD112" s="70"/>
      <c r="OE112" s="70"/>
      <c r="OF112" s="70"/>
      <c r="OG112" s="70"/>
      <c r="OH112" s="70"/>
      <c r="OI112" s="70"/>
      <c r="OJ112" s="70"/>
      <c r="OK112" s="70"/>
      <c r="OL112" s="70"/>
      <c r="OM112" s="70"/>
      <c r="ON112" s="70"/>
      <c r="OO112" s="70"/>
      <c r="OP112" s="70"/>
      <c r="OQ112" s="70"/>
      <c r="OR112" s="70"/>
      <c r="OS112" s="70"/>
      <c r="OT112" s="70"/>
      <c r="OU112" s="70"/>
      <c r="OV112" s="70"/>
      <c r="OW112" s="70"/>
      <c r="OX112" s="70"/>
      <c r="OY112" s="70"/>
      <c r="OZ112" s="70"/>
      <c r="PA112" s="70"/>
      <c r="PB112" s="70"/>
      <c r="PC112" s="70"/>
      <c r="PD112" s="70"/>
      <c r="PE112" s="70"/>
      <c r="PF112" s="70"/>
      <c r="PG112" s="70"/>
      <c r="PH112" s="70"/>
      <c r="PI112" s="70"/>
      <c r="PJ112" s="70"/>
      <c r="PK112" s="70"/>
      <c r="PL112" s="70"/>
      <c r="PM112" s="70"/>
      <c r="PN112" s="70"/>
      <c r="PO112" s="70"/>
      <c r="PP112" s="70"/>
      <c r="PQ112" s="70"/>
      <c r="PR112" s="70"/>
      <c r="PS112" s="70"/>
      <c r="PT112" s="70"/>
      <c r="PU112" s="70"/>
      <c r="PV112" s="70"/>
      <c r="PW112" s="70"/>
      <c r="PX112" s="70"/>
      <c r="PY112" s="70"/>
      <c r="PZ112" s="70"/>
      <c r="QA112" s="70"/>
      <c r="QB112" s="70"/>
      <c r="QC112" s="70"/>
      <c r="QD112" s="70"/>
      <c r="QE112" s="70"/>
      <c r="QF112" s="70"/>
      <c r="QG112" s="70"/>
      <c r="QH112" s="70"/>
      <c r="QI112" s="70"/>
      <c r="QJ112" s="70"/>
      <c r="QK112" s="70"/>
      <c r="QL112" s="70"/>
      <c r="QM112" s="70"/>
      <c r="QN112" s="70"/>
      <c r="QO112" s="70"/>
      <c r="QP112" s="70"/>
      <c r="QQ112" s="70"/>
      <c r="QR112" s="70"/>
      <c r="QS112" s="70"/>
      <c r="QT112" s="70"/>
      <c r="QU112" s="70"/>
      <c r="QV112" s="70"/>
      <c r="QW112" s="70"/>
      <c r="QX112" s="70"/>
      <c r="QY112" s="70"/>
      <c r="QZ112" s="70"/>
      <c r="RA112" s="70"/>
      <c r="RB112" s="70"/>
      <c r="RC112" s="70"/>
      <c r="RD112" s="70"/>
      <c r="RE112" s="70"/>
      <c r="RF112" s="70"/>
      <c r="RG112" s="70"/>
      <c r="RH112" s="70"/>
      <c r="RI112" s="70"/>
      <c r="RJ112" s="70"/>
      <c r="RK112" s="70"/>
      <c r="RL112" s="70"/>
      <c r="RM112" s="70"/>
      <c r="RN112" s="70"/>
      <c r="RO112" s="70"/>
      <c r="RP112" s="70"/>
      <c r="RQ112" s="70"/>
      <c r="RR112" s="70"/>
      <c r="RS112" s="70"/>
      <c r="RT112" s="70"/>
      <c r="RU112" s="70"/>
      <c r="RV112" s="70"/>
      <c r="RW112" s="70"/>
      <c r="RX112" s="70"/>
      <c r="RY112" s="70"/>
      <c r="RZ112" s="70"/>
      <c r="SA112" s="70"/>
      <c r="SB112" s="70"/>
      <c r="SC112" s="70"/>
      <c r="SD112" s="70"/>
      <c r="SE112" s="70"/>
      <c r="SF112" s="70"/>
      <c r="SG112" s="70"/>
      <c r="SH112" s="70"/>
      <c r="SI112" s="70"/>
      <c r="SJ112" s="70"/>
      <c r="SK112" s="70"/>
      <c r="SL112" s="70"/>
      <c r="SM112" s="70"/>
      <c r="SN112" s="70"/>
      <c r="SO112" s="70"/>
      <c r="SP112" s="70"/>
      <c r="SQ112" s="70"/>
      <c r="SR112" s="70"/>
      <c r="SS112" s="70"/>
      <c r="ST112" s="70"/>
      <c r="SU112" s="70"/>
      <c r="SV112" s="70"/>
      <c r="SW112" s="70"/>
      <c r="SX112" s="70"/>
      <c r="SY112" s="70"/>
      <c r="SZ112" s="70"/>
      <c r="TA112" s="70"/>
      <c r="TB112" s="70"/>
      <c r="TC112" s="70"/>
      <c r="TD112" s="70"/>
      <c r="TE112" s="70"/>
      <c r="TF112" s="70"/>
      <c r="TG112" s="70"/>
      <c r="TH112" s="70"/>
      <c r="TI112" s="70"/>
      <c r="TJ112" s="70"/>
      <c r="TK112" s="70"/>
      <c r="TL112" s="70"/>
      <c r="TM112" s="70"/>
      <c r="TN112" s="70"/>
      <c r="TO112" s="70"/>
      <c r="TP112" s="70"/>
      <c r="TQ112" s="70"/>
      <c r="TR112" s="70"/>
      <c r="TS112" s="70"/>
      <c r="TT112" s="70"/>
      <c r="TU112" s="70"/>
      <c r="TV112" s="70"/>
      <c r="TW112" s="70"/>
      <c r="TX112" s="70"/>
      <c r="TY112" s="70"/>
      <c r="TZ112" s="70"/>
      <c r="UA112" s="70"/>
      <c r="UB112" s="70"/>
      <c r="UC112" s="70"/>
      <c r="UD112" s="70"/>
      <c r="UE112" s="70"/>
      <c r="UF112" s="70"/>
      <c r="UG112" s="70"/>
      <c r="UH112" s="70"/>
      <c r="UI112" s="70"/>
      <c r="UJ112" s="70"/>
      <c r="UK112" s="70"/>
      <c r="UL112" s="70"/>
      <c r="UM112" s="70"/>
      <c r="UN112" s="70"/>
      <c r="UO112" s="70"/>
      <c r="UP112" s="70"/>
      <c r="UQ112" s="70"/>
      <c r="UR112" s="70"/>
      <c r="US112" s="70"/>
      <c r="UT112" s="70"/>
      <c r="UU112" s="70"/>
      <c r="UV112" s="70"/>
      <c r="UW112" s="70"/>
      <c r="UX112" s="70"/>
      <c r="UY112" s="70"/>
      <c r="UZ112" s="70"/>
      <c r="VA112" s="70"/>
      <c r="VB112" s="70"/>
      <c r="VC112" s="70"/>
      <c r="VD112" s="70"/>
      <c r="VE112" s="70"/>
      <c r="VF112" s="70"/>
      <c r="VG112" s="70"/>
      <c r="VH112" s="70"/>
      <c r="VI112" s="70"/>
      <c r="VJ112" s="70"/>
      <c r="VK112" s="70"/>
      <c r="VL112" s="70"/>
      <c r="VM112" s="70"/>
      <c r="VN112" s="70"/>
      <c r="VO112" s="70"/>
      <c r="VP112" s="70"/>
      <c r="VQ112" s="70"/>
      <c r="VR112" s="70"/>
      <c r="VS112" s="70"/>
      <c r="VT112" s="70"/>
      <c r="VU112" s="70"/>
      <c r="VV112" s="70"/>
      <c r="VW112" s="70"/>
      <c r="VX112" s="70"/>
      <c r="VY112" s="70"/>
      <c r="VZ112" s="70"/>
      <c r="WA112" s="70"/>
      <c r="WB112" s="70"/>
      <c r="WC112" s="70"/>
      <c r="WD112" s="70"/>
      <c r="WE112" s="70"/>
      <c r="WF112" s="70"/>
      <c r="WG112" s="70"/>
      <c r="WH112" s="70"/>
      <c r="WI112" s="70"/>
      <c r="WJ112" s="70"/>
      <c r="WK112" s="70"/>
      <c r="WL112" s="70"/>
      <c r="WM112" s="70"/>
      <c r="WN112" s="70"/>
      <c r="WO112" s="70"/>
      <c r="WP112" s="70"/>
      <c r="WQ112" s="70"/>
      <c r="WR112" s="70"/>
      <c r="WS112" s="70"/>
      <c r="WT112" s="70"/>
      <c r="WU112" s="70"/>
      <c r="WV112" s="70"/>
      <c r="WW112" s="70"/>
      <c r="WX112" s="70"/>
      <c r="WY112" s="70"/>
      <c r="WZ112" s="70"/>
      <c r="XA112" s="70"/>
      <c r="XB112" s="70"/>
      <c r="XC112" s="70"/>
      <c r="XD112" s="70"/>
      <c r="XE112" s="70"/>
      <c r="XF112" s="70"/>
      <c r="XG112" s="70"/>
      <c r="XH112" s="70"/>
      <c r="XI112" s="70"/>
      <c r="XJ112" s="70"/>
      <c r="XK112" s="70"/>
      <c r="XL112" s="70"/>
      <c r="XM112" s="70"/>
      <c r="XN112" s="70"/>
      <c r="XO112" s="70"/>
      <c r="XP112" s="70"/>
      <c r="XQ112" s="70"/>
      <c r="XR112" s="70"/>
      <c r="XS112" s="70"/>
      <c r="XT112" s="70"/>
      <c r="XU112" s="70"/>
      <c r="XV112" s="70"/>
      <c r="XW112" s="70"/>
      <c r="XX112" s="70"/>
      <c r="XY112" s="70"/>
      <c r="XZ112" s="70"/>
      <c r="YA112" s="70"/>
      <c r="YB112" s="70"/>
      <c r="YC112" s="70"/>
      <c r="YD112" s="70"/>
      <c r="YE112" s="70"/>
      <c r="YF112" s="70"/>
      <c r="YG112" s="70"/>
      <c r="YH112" s="70"/>
      <c r="YI112" s="70"/>
      <c r="YJ112" s="70"/>
      <c r="YK112" s="70"/>
      <c r="YL112" s="70"/>
      <c r="YM112" s="70"/>
      <c r="YN112" s="70"/>
      <c r="YO112" s="70"/>
      <c r="YP112" s="70"/>
      <c r="YQ112" s="70"/>
      <c r="YR112" s="70"/>
      <c r="YS112" s="70"/>
      <c r="YT112" s="70"/>
      <c r="YU112" s="70"/>
      <c r="YV112" s="70"/>
      <c r="YW112" s="70"/>
      <c r="YX112" s="70"/>
      <c r="YY112" s="70"/>
      <c r="YZ112" s="70"/>
      <c r="ZA112" s="70"/>
      <c r="ZB112" s="70"/>
      <c r="ZC112" s="70"/>
      <c r="ZD112" s="70"/>
      <c r="ZE112" s="70"/>
      <c r="ZF112" s="70"/>
      <c r="ZG112" s="70"/>
      <c r="ZH112" s="70"/>
      <c r="ZI112" s="70"/>
      <c r="ZJ112" s="70"/>
      <c r="ZK112" s="70"/>
      <c r="ZL112" s="70"/>
      <c r="ZM112" s="70"/>
      <c r="ZN112" s="70"/>
      <c r="ZO112" s="70"/>
      <c r="ZP112" s="70"/>
      <c r="ZQ112" s="70"/>
      <c r="ZR112" s="70"/>
      <c r="ZS112" s="70"/>
      <c r="ZT112" s="70"/>
      <c r="ZU112" s="70"/>
      <c r="ZV112" s="70"/>
      <c r="ZW112" s="70"/>
      <c r="ZX112" s="70"/>
      <c r="ZY112" s="70"/>
      <c r="ZZ112" s="70"/>
      <c r="AAA112" s="70"/>
      <c r="AAB112" s="70"/>
      <c r="AAC112" s="70"/>
      <c r="AAD112" s="70"/>
      <c r="AAE112" s="70"/>
      <c r="AAF112" s="70"/>
      <c r="AAG112" s="70"/>
      <c r="AAH112" s="70"/>
      <c r="AAI112" s="70"/>
      <c r="AAJ112" s="70"/>
      <c r="AAK112" s="70"/>
      <c r="AAL112" s="70"/>
      <c r="AAM112" s="70"/>
      <c r="AAN112" s="70"/>
      <c r="AAO112" s="70"/>
      <c r="AAP112" s="70"/>
      <c r="AAQ112" s="70"/>
      <c r="AAR112" s="70"/>
      <c r="AAS112" s="70"/>
      <c r="AAT112" s="70"/>
      <c r="AAU112" s="70"/>
      <c r="AAV112" s="70"/>
      <c r="AAW112" s="70"/>
      <c r="AAX112" s="70"/>
      <c r="AAY112" s="70"/>
      <c r="AAZ112" s="70"/>
      <c r="ABA112" s="70"/>
      <c r="ABB112" s="70"/>
      <c r="ABC112" s="70"/>
      <c r="ABD112" s="70"/>
      <c r="ABE112" s="70"/>
      <c r="ABF112" s="70"/>
      <c r="ABG112" s="70"/>
      <c r="ABH112" s="70"/>
      <c r="ABI112" s="70"/>
      <c r="ABJ112" s="70"/>
      <c r="ABK112" s="70"/>
      <c r="ABL112" s="70"/>
      <c r="ABM112" s="70"/>
      <c r="ABN112" s="70"/>
      <c r="ABO112" s="70"/>
      <c r="ABP112" s="70"/>
      <c r="ABQ112" s="70"/>
      <c r="ABR112" s="70"/>
      <c r="ABS112" s="70"/>
      <c r="ABT112" s="70"/>
      <c r="ABU112" s="70"/>
      <c r="ABV112" s="70"/>
      <c r="ABW112" s="70"/>
      <c r="ABX112" s="70"/>
      <c r="ABY112" s="70"/>
      <c r="ABZ112" s="70"/>
      <c r="ACA112" s="70"/>
      <c r="ACB112" s="70"/>
      <c r="ACC112" s="70"/>
      <c r="ACD112" s="70"/>
      <c r="ACE112" s="70"/>
      <c r="ACF112" s="70"/>
      <c r="ACG112" s="70"/>
      <c r="ACH112" s="70"/>
      <c r="ACI112" s="70"/>
      <c r="ACJ112" s="70"/>
      <c r="ACK112" s="70"/>
      <c r="ACL112" s="70"/>
      <c r="ACM112" s="70"/>
      <c r="ACN112" s="70"/>
      <c r="ACO112" s="70"/>
      <c r="ACP112" s="70"/>
      <c r="ACQ112" s="70"/>
      <c r="ACR112" s="70"/>
      <c r="ACS112" s="70"/>
      <c r="ACT112" s="70"/>
      <c r="ACU112" s="70"/>
      <c r="ACV112" s="70"/>
      <c r="ACW112" s="70"/>
      <c r="ACX112" s="70"/>
      <c r="ACY112" s="70"/>
      <c r="ACZ112" s="70"/>
      <c r="ADA112" s="70"/>
      <c r="ADB112" s="70"/>
      <c r="ADC112" s="70"/>
      <c r="ADD112" s="70"/>
      <c r="ADE112" s="70"/>
      <c r="ADF112" s="70"/>
      <c r="ADG112" s="70"/>
      <c r="ADH112" s="70"/>
      <c r="ADI112" s="70"/>
      <c r="ADJ112" s="70"/>
      <c r="ADK112" s="70"/>
      <c r="ADL112" s="70"/>
      <c r="ADM112" s="70"/>
      <c r="ADN112" s="70"/>
      <c r="ADO112" s="70"/>
      <c r="ADP112" s="70"/>
      <c r="ADQ112" s="70"/>
      <c r="ADR112" s="70"/>
      <c r="ADS112" s="70"/>
      <c r="ADT112" s="70"/>
      <c r="ADU112" s="70"/>
      <c r="ADV112" s="70"/>
      <c r="ADW112" s="70"/>
      <c r="ADX112" s="70"/>
      <c r="ADY112" s="70"/>
      <c r="ADZ112" s="70"/>
      <c r="AEA112" s="70"/>
      <c r="AEB112" s="70"/>
      <c r="AEC112" s="70"/>
      <c r="AED112" s="70"/>
      <c r="AEE112" s="70"/>
      <c r="AEF112" s="70"/>
      <c r="AEG112" s="70"/>
      <c r="AEH112" s="70"/>
      <c r="AEI112" s="70"/>
      <c r="AEJ112" s="70"/>
      <c r="AEK112" s="70"/>
      <c r="AEL112" s="70"/>
      <c r="AEM112" s="70"/>
      <c r="AEN112" s="70"/>
      <c r="AEO112" s="70"/>
      <c r="AEP112" s="70"/>
      <c r="AEQ112" s="70"/>
      <c r="AER112" s="70"/>
      <c r="AES112" s="70"/>
      <c r="AET112" s="70"/>
      <c r="AEU112" s="70"/>
      <c r="AEV112" s="70"/>
      <c r="AEW112" s="70"/>
      <c r="AEX112" s="70"/>
      <c r="AEY112" s="70"/>
      <c r="AEZ112" s="70"/>
      <c r="AFA112" s="70"/>
      <c r="AFB112" s="70"/>
      <c r="AFC112" s="70"/>
      <c r="AFD112" s="70"/>
      <c r="AFE112" s="70"/>
      <c r="AFF112" s="70"/>
      <c r="AFG112" s="70"/>
      <c r="AFH112" s="70"/>
      <c r="AFI112" s="70"/>
      <c r="AFJ112" s="70"/>
      <c r="AFK112" s="70"/>
      <c r="AFL112" s="70"/>
      <c r="AFM112" s="70"/>
      <c r="AFN112" s="70"/>
      <c r="AFO112" s="70"/>
      <c r="AFP112" s="70"/>
      <c r="AFQ112" s="70"/>
      <c r="AFR112" s="70"/>
      <c r="AFS112" s="70"/>
      <c r="AFT112" s="70"/>
      <c r="AFU112" s="70"/>
      <c r="AFV112" s="70"/>
      <c r="AFW112" s="70"/>
      <c r="AFX112" s="70"/>
      <c r="AFY112" s="70"/>
      <c r="AFZ112" s="70"/>
      <c r="AGA112" s="70"/>
      <c r="AGB112" s="70"/>
      <c r="AGC112" s="70"/>
      <c r="AGD112" s="70"/>
      <c r="AGE112" s="70"/>
      <c r="AGF112" s="70"/>
      <c r="AGG112" s="70"/>
      <c r="AGH112" s="70"/>
      <c r="AGI112" s="70"/>
      <c r="AGJ112" s="70"/>
      <c r="AGK112" s="70"/>
      <c r="AGL112" s="70"/>
      <c r="AGM112" s="70"/>
      <c r="AGN112" s="70"/>
      <c r="AGO112" s="70"/>
      <c r="AGP112" s="70"/>
      <c r="AGQ112" s="70"/>
      <c r="AGR112" s="70"/>
      <c r="AGS112" s="70"/>
      <c r="AGT112" s="70"/>
      <c r="AGU112" s="70"/>
      <c r="AGV112" s="70"/>
      <c r="AGW112" s="70"/>
      <c r="AGX112" s="70"/>
      <c r="AGY112" s="70"/>
      <c r="AGZ112" s="70"/>
      <c r="AHA112" s="70"/>
      <c r="AHB112" s="70"/>
      <c r="AHC112" s="70"/>
      <c r="AHD112" s="70"/>
      <c r="AHE112" s="70"/>
      <c r="AHF112" s="70"/>
      <c r="AHG112" s="70"/>
      <c r="AHH112" s="70"/>
      <c r="AHI112" s="70"/>
      <c r="AHJ112" s="70"/>
      <c r="AHK112" s="70"/>
      <c r="AHL112" s="70"/>
      <c r="AHM112" s="70"/>
      <c r="AHN112" s="70"/>
      <c r="AHO112" s="70"/>
      <c r="AHP112" s="70"/>
      <c r="AHQ112" s="70"/>
      <c r="AHR112" s="70"/>
      <c r="AHS112" s="70"/>
      <c r="AHT112" s="70"/>
      <c r="AHU112" s="70"/>
      <c r="AHV112" s="70"/>
      <c r="AHW112" s="70"/>
      <c r="AHX112" s="70"/>
      <c r="AHY112" s="70"/>
      <c r="AHZ112" s="70"/>
      <c r="AIA112" s="70"/>
      <c r="AIB112" s="70"/>
      <c r="AIC112" s="70"/>
      <c r="AID112" s="70"/>
      <c r="AIE112" s="70"/>
      <c r="AIF112" s="70"/>
      <c r="AIG112" s="70"/>
      <c r="AIH112" s="70"/>
      <c r="AII112" s="70"/>
      <c r="AIJ112" s="70"/>
      <c r="AIK112" s="70"/>
      <c r="AIL112" s="70"/>
      <c r="AIM112" s="70"/>
      <c r="AIN112" s="70"/>
      <c r="AIO112" s="70"/>
      <c r="AIP112" s="70"/>
      <c r="AIQ112" s="70"/>
      <c r="AIR112" s="70"/>
      <c r="AIS112" s="70"/>
      <c r="AIT112" s="70"/>
      <c r="AIU112" s="70"/>
      <c r="AIV112" s="70"/>
      <c r="AIW112" s="70"/>
      <c r="AIX112" s="70"/>
      <c r="AIY112" s="70"/>
      <c r="AIZ112" s="70"/>
      <c r="AJA112" s="70"/>
      <c r="AJB112" s="70"/>
      <c r="AJC112" s="70"/>
      <c r="AJD112" s="70"/>
      <c r="AJE112" s="70"/>
      <c r="AJF112" s="70"/>
      <c r="AJG112" s="70"/>
      <c r="AJH112" s="70"/>
      <c r="AJI112" s="70"/>
      <c r="AJJ112" s="70"/>
      <c r="AJK112" s="70"/>
      <c r="AJL112" s="70"/>
      <c r="AJM112" s="70"/>
      <c r="AJN112" s="70"/>
      <c r="AJO112" s="70"/>
      <c r="AJP112" s="70"/>
      <c r="AJQ112" s="70"/>
      <c r="AJR112" s="70"/>
      <c r="AJS112" s="70"/>
      <c r="AJT112" s="70"/>
      <c r="AJU112" s="70"/>
      <c r="AJV112" s="70"/>
      <c r="AJW112" s="70"/>
      <c r="AJX112" s="70"/>
      <c r="AJY112" s="70"/>
      <c r="AJZ112" s="70"/>
      <c r="AKA112" s="70"/>
      <c r="AKB112" s="70"/>
      <c r="AKC112" s="70"/>
      <c r="AKD112" s="70"/>
      <c r="AKE112" s="70"/>
      <c r="AKF112" s="70"/>
      <c r="AKG112" s="70"/>
      <c r="AKH112" s="70"/>
      <c r="AKI112" s="70"/>
      <c r="AKJ112" s="70"/>
      <c r="AKK112" s="70"/>
      <c r="AKL112" s="70"/>
      <c r="AKM112" s="70"/>
      <c r="AKN112" s="70"/>
      <c r="AKO112" s="70"/>
      <c r="AKP112" s="70"/>
      <c r="AKQ112" s="70"/>
      <c r="AKR112" s="70"/>
      <c r="AKS112" s="70"/>
      <c r="AKT112" s="70"/>
      <c r="AKU112" s="70"/>
      <c r="AKV112" s="70"/>
      <c r="AKW112" s="70"/>
      <c r="AKX112" s="70"/>
      <c r="AKY112" s="70"/>
      <c r="AKZ112" s="70"/>
      <c r="ALA112" s="70"/>
      <c r="ALB112" s="70"/>
      <c r="ALC112" s="70"/>
      <c r="ALD112" s="70"/>
      <c r="ALE112" s="70"/>
      <c r="ALF112" s="70"/>
      <c r="ALG112" s="70"/>
      <c r="ALH112" s="70"/>
      <c r="ALI112" s="70"/>
      <c r="ALJ112" s="70"/>
      <c r="ALK112" s="70"/>
      <c r="ALL112" s="70"/>
      <c r="ALM112" s="70"/>
      <c r="ALN112" s="70"/>
      <c r="ALO112" s="70"/>
      <c r="ALP112" s="70"/>
      <c r="ALQ112" s="70"/>
      <c r="ALR112" s="70"/>
      <c r="ALS112" s="70"/>
      <c r="ALT112" s="70"/>
      <c r="ALU112" s="70"/>
      <c r="ALV112" s="70"/>
      <c r="ALW112" s="70"/>
      <c r="ALX112" s="70"/>
      <c r="ALY112" s="70"/>
      <c r="ALZ112" s="70"/>
      <c r="AMA112" s="70"/>
      <c r="AMB112" s="70"/>
      <c r="AMC112" s="70"/>
      <c r="AMD112" s="70"/>
      <c r="AME112" s="70"/>
      <c r="AMF112" s="70"/>
      <c r="AMG112" s="70"/>
      <c r="AMH112" s="70"/>
      <c r="AMI112" s="70"/>
      <c r="AMJ112" s="70"/>
      <c r="AMK112" s="70"/>
      <c r="AML112" s="70"/>
      <c r="AMM112" s="70"/>
      <c r="AMN112" s="70"/>
      <c r="AMO112" s="70"/>
      <c r="AMP112" s="70"/>
      <c r="AMQ112" s="70"/>
      <c r="AMR112" s="70"/>
      <c r="AMS112" s="70"/>
      <c r="AMT112" s="70"/>
      <c r="AMU112" s="70"/>
      <c r="AMV112" s="70"/>
      <c r="AMW112" s="70"/>
      <c r="AMX112" s="70"/>
      <c r="AMY112" s="70"/>
      <c r="AMZ112" s="70"/>
      <c r="ANA112" s="70"/>
      <c r="ANB112" s="70"/>
      <c r="ANC112" s="70"/>
      <c r="AND112" s="70"/>
      <c r="ANE112" s="70"/>
      <c r="ANF112" s="70"/>
      <c r="ANG112" s="70"/>
      <c r="ANH112" s="70"/>
      <c r="ANI112" s="70"/>
      <c r="ANJ112" s="70"/>
      <c r="ANK112" s="70"/>
      <c r="ANL112" s="70"/>
      <c r="ANM112" s="70"/>
      <c r="ANN112" s="70"/>
      <c r="ANO112" s="70"/>
      <c r="ANP112" s="70"/>
      <c r="ANQ112" s="70"/>
      <c r="ANR112" s="70"/>
      <c r="ANS112" s="70"/>
      <c r="ANT112" s="70"/>
      <c r="ANU112" s="70"/>
      <c r="ANV112" s="70"/>
      <c r="ANW112" s="70"/>
      <c r="ANX112" s="70"/>
      <c r="ANY112" s="70"/>
      <c r="ANZ112" s="70"/>
      <c r="AOA112" s="70"/>
      <c r="AOB112" s="70"/>
      <c r="AOC112" s="70"/>
      <c r="AOD112" s="70"/>
      <c r="AOE112" s="70"/>
      <c r="AOF112" s="70"/>
      <c r="AOG112" s="70"/>
      <c r="AOH112" s="70"/>
      <c r="AOI112" s="70"/>
      <c r="AOJ112" s="70"/>
      <c r="AOK112" s="70"/>
      <c r="AOL112" s="70"/>
      <c r="AOM112" s="70"/>
      <c r="AON112" s="70"/>
      <c r="AOO112" s="70"/>
      <c r="AOP112" s="70"/>
      <c r="AOQ112" s="70"/>
      <c r="AOR112" s="70"/>
      <c r="AOS112" s="70"/>
      <c r="AOT112" s="70"/>
      <c r="AOU112" s="70"/>
      <c r="AOV112" s="70"/>
      <c r="AOW112" s="70"/>
      <c r="AOX112" s="70"/>
      <c r="AOY112" s="70"/>
      <c r="AOZ112" s="70"/>
      <c r="APA112" s="70"/>
      <c r="APB112" s="70"/>
      <c r="APC112" s="70"/>
      <c r="APD112" s="70"/>
      <c r="APE112" s="70"/>
      <c r="APF112" s="70"/>
      <c r="APG112" s="70"/>
      <c r="APH112" s="70"/>
      <c r="API112" s="70"/>
      <c r="APJ112" s="70"/>
      <c r="APK112" s="70"/>
      <c r="APL112" s="70"/>
      <c r="APM112" s="70"/>
      <c r="APN112" s="70"/>
      <c r="APO112" s="70"/>
      <c r="APP112" s="70"/>
      <c r="APQ112" s="70"/>
      <c r="APR112" s="70"/>
      <c r="APS112" s="70"/>
      <c r="APT112" s="70"/>
      <c r="APU112" s="70"/>
      <c r="APV112" s="70"/>
      <c r="APW112" s="70"/>
      <c r="APX112" s="70"/>
      <c r="APY112" s="70"/>
      <c r="APZ112" s="70"/>
      <c r="AQA112" s="70"/>
      <c r="AQB112" s="70"/>
      <c r="AQC112" s="70"/>
      <c r="AQD112" s="70"/>
      <c r="AQE112" s="70"/>
      <c r="AQF112" s="70"/>
      <c r="AQG112" s="70"/>
      <c r="AQH112" s="70"/>
      <c r="AQI112" s="70"/>
      <c r="AQJ112" s="70"/>
      <c r="AQK112" s="70"/>
      <c r="AQL112" s="70"/>
      <c r="AQM112" s="70"/>
      <c r="AQN112" s="70"/>
      <c r="AQO112" s="70"/>
      <c r="AQP112" s="70"/>
      <c r="AQQ112" s="70"/>
      <c r="AQR112" s="70"/>
      <c r="AQS112" s="70"/>
      <c r="AQT112" s="70"/>
      <c r="AQU112" s="70"/>
      <c r="AQV112" s="70"/>
      <c r="AQW112" s="70"/>
      <c r="AQX112" s="70"/>
      <c r="AQY112" s="70"/>
      <c r="AQZ112" s="70"/>
      <c r="ARA112" s="70"/>
      <c r="ARB112" s="70"/>
      <c r="ARC112" s="70"/>
      <c r="ARD112" s="70"/>
      <c r="ARE112" s="70"/>
      <c r="ARF112" s="70"/>
      <c r="ARG112" s="70"/>
      <c r="ARH112" s="70"/>
      <c r="ARI112" s="70"/>
      <c r="ARJ112" s="70"/>
      <c r="ARK112" s="70"/>
      <c r="ARL112" s="70"/>
      <c r="ARM112" s="70"/>
      <c r="ARN112" s="70"/>
      <c r="ARO112" s="70"/>
      <c r="ARP112" s="70"/>
      <c r="ARQ112" s="70"/>
      <c r="ARR112" s="70"/>
      <c r="ARS112" s="70"/>
      <c r="ART112" s="70"/>
      <c r="ARU112" s="70"/>
      <c r="ARV112" s="70"/>
      <c r="ARW112" s="70"/>
      <c r="ARX112" s="70"/>
      <c r="ARY112" s="70"/>
      <c r="ARZ112" s="70"/>
      <c r="ASA112" s="70"/>
      <c r="ASB112" s="70"/>
    </row>
    <row r="113" spans="1:13" x14ac:dyDescent="0.2">
      <c r="A113" s="237" t="s">
        <v>164</v>
      </c>
      <c r="B113" s="12" t="s">
        <v>6</v>
      </c>
      <c r="C113" s="76">
        <v>4</v>
      </c>
      <c r="D113" s="72">
        <v>600</v>
      </c>
      <c r="E113" s="13">
        <f>C113*D113</f>
        <v>2400</v>
      </c>
      <c r="G113" s="238" t="s">
        <v>191</v>
      </c>
      <c r="I113" s="70"/>
      <c r="J113" s="70"/>
    </row>
    <row r="114" spans="1:13" x14ac:dyDescent="0.2">
      <c r="A114" s="239" t="s">
        <v>158</v>
      </c>
      <c r="B114" s="15" t="s">
        <v>15</v>
      </c>
      <c r="C114" s="79">
        <v>40000</v>
      </c>
      <c r="D114" s="16">
        <f>E113</f>
        <v>2400</v>
      </c>
      <c r="E114" s="16">
        <f>IFERROR(D114/C114,"-")</f>
        <v>0.06</v>
      </c>
      <c r="I114" s="70"/>
      <c r="J114" s="70"/>
    </row>
    <row r="115" spans="1:13" ht="13.5" thickBot="1" x14ac:dyDescent="0.25">
      <c r="A115" s="83" t="s">
        <v>25</v>
      </c>
      <c r="B115" s="84" t="s">
        <v>13</v>
      </c>
      <c r="C115" s="223">
        <f>B96</f>
        <v>2100</v>
      </c>
      <c r="D115" s="85">
        <f>E114</f>
        <v>0.06</v>
      </c>
      <c r="E115" s="85">
        <f>IFERROR(C115*D115,0)</f>
        <v>126</v>
      </c>
      <c r="I115" s="70"/>
      <c r="J115" s="70"/>
      <c r="K115" s="70"/>
      <c r="L115" s="70"/>
      <c r="M115" s="70"/>
    </row>
    <row r="116" spans="1:13" ht="13.5" thickBot="1" x14ac:dyDescent="0.25">
      <c r="F116" s="19">
        <f>E115</f>
        <v>126</v>
      </c>
      <c r="I116" s="70"/>
      <c r="J116" s="70"/>
      <c r="K116" s="70"/>
      <c r="L116" s="70"/>
      <c r="M116" s="70"/>
    </row>
    <row r="117" spans="1:13" ht="11.25" customHeight="1" x14ac:dyDescent="0.2">
      <c r="I117" s="70"/>
      <c r="J117" s="70"/>
      <c r="K117" s="70"/>
      <c r="L117" s="70"/>
      <c r="M117" s="70"/>
    </row>
    <row r="118" spans="1:13" ht="11.25" customHeight="1" thickBot="1" x14ac:dyDescent="0.25">
      <c r="G118" s="7"/>
      <c r="J118" s="70"/>
      <c r="K118" s="70"/>
      <c r="L118" s="70"/>
      <c r="M118" s="70"/>
    </row>
    <row r="119" spans="1:13" ht="13.5" thickBot="1" x14ac:dyDescent="0.25">
      <c r="A119" s="22" t="s">
        <v>119</v>
      </c>
      <c r="B119" s="23"/>
      <c r="C119" s="23"/>
      <c r="D119" s="24"/>
      <c r="E119" s="25"/>
      <c r="F119" s="19">
        <f>+SUM(F73,F83,F91,F104,F109,F116)</f>
        <v>5331.1019999999999</v>
      </c>
      <c r="G119" s="7"/>
    </row>
    <row r="120" spans="1:13" ht="11.25" customHeight="1" x14ac:dyDescent="0.2">
      <c r="G120" s="7"/>
    </row>
    <row r="121" spans="1:13" x14ac:dyDescent="0.2">
      <c r="A121" s="32" t="s">
        <v>294</v>
      </c>
      <c r="B121" s="32"/>
      <c r="C121" s="32"/>
      <c r="D121" s="33"/>
      <c r="E121" s="33"/>
      <c r="F121" s="31"/>
      <c r="G121" s="7"/>
    </row>
    <row r="122" spans="1:13" ht="11.25" customHeight="1" thickBot="1" x14ac:dyDescent="0.25">
      <c r="G122" s="7"/>
    </row>
    <row r="123" spans="1:13" ht="13.5" thickBot="1" x14ac:dyDescent="0.25">
      <c r="A123" s="54" t="s">
        <v>28</v>
      </c>
      <c r="B123" s="55" t="s">
        <v>29</v>
      </c>
      <c r="C123" s="55" t="s">
        <v>20</v>
      </c>
      <c r="D123" s="56" t="s">
        <v>127</v>
      </c>
      <c r="E123" s="56" t="s">
        <v>30</v>
      </c>
      <c r="F123" s="57" t="s">
        <v>31</v>
      </c>
      <c r="G123" s="7"/>
    </row>
    <row r="124" spans="1:13" x14ac:dyDescent="0.2">
      <c r="A124" s="239" t="s">
        <v>298</v>
      </c>
      <c r="B124" s="15" t="s">
        <v>6</v>
      </c>
      <c r="C124" s="81">
        <v>0.33333333333333331</v>
      </c>
      <c r="D124" s="72">
        <v>50</v>
      </c>
      <c r="E124" s="16">
        <f>C124*D124</f>
        <v>16.666666666666664</v>
      </c>
      <c r="F124" s="49"/>
      <c r="G124" s="7"/>
    </row>
    <row r="125" spans="1:13" x14ac:dyDescent="0.2">
      <c r="A125" s="239" t="s">
        <v>299</v>
      </c>
      <c r="B125" s="15" t="s">
        <v>6</v>
      </c>
      <c r="C125" s="81">
        <v>8.3333333333333329E-2</v>
      </c>
      <c r="D125" s="72">
        <v>120</v>
      </c>
      <c r="E125" s="16">
        <f>C125*D125</f>
        <v>10</v>
      </c>
      <c r="F125" s="49"/>
      <c r="G125" s="5" t="s">
        <v>192</v>
      </c>
    </row>
    <row r="126" spans="1:13" x14ac:dyDescent="0.2">
      <c r="A126" s="239" t="s">
        <v>300</v>
      </c>
      <c r="B126" s="273" t="s">
        <v>6</v>
      </c>
      <c r="C126" s="81">
        <v>0.16666666666666666</v>
      </c>
      <c r="D126" s="72">
        <v>20</v>
      </c>
      <c r="E126" s="16">
        <f>C126*D126</f>
        <v>3.333333333333333</v>
      </c>
      <c r="F126" s="49"/>
      <c r="G126" s="5" t="s">
        <v>193</v>
      </c>
    </row>
    <row r="127" spans="1:13" ht="13.5" thickBot="1" x14ac:dyDescent="0.25">
      <c r="A127" s="239"/>
      <c r="B127" s="273"/>
      <c r="C127" s="81"/>
      <c r="D127" s="72"/>
      <c r="E127" s="16"/>
      <c r="F127" s="49"/>
      <c r="G127" s="7"/>
    </row>
    <row r="128" spans="1:13" ht="13.5" thickBot="1" x14ac:dyDescent="0.25">
      <c r="A128" s="32"/>
      <c r="B128" s="32"/>
      <c r="C128" s="32"/>
      <c r="D128" s="32"/>
      <c r="E128" s="33"/>
      <c r="F128" s="19">
        <f>SUM(E124:E127)</f>
        <v>29.999999999999996</v>
      </c>
      <c r="G128" s="7"/>
    </row>
    <row r="129" spans="1:7" ht="11.25" customHeight="1" thickBot="1" x14ac:dyDescent="0.25">
      <c r="G129" s="7"/>
    </row>
    <row r="130" spans="1:7" ht="13.5" thickBot="1" x14ac:dyDescent="0.25">
      <c r="A130" s="22" t="s">
        <v>297</v>
      </c>
      <c r="B130" s="23"/>
      <c r="C130" s="23"/>
      <c r="D130" s="24"/>
      <c r="E130" s="25"/>
      <c r="F130" s="19">
        <f>+F128</f>
        <v>29.999999999999996</v>
      </c>
      <c r="G130" s="7"/>
    </row>
    <row r="131" spans="1:7" ht="11.25" customHeight="1" x14ac:dyDescent="0.2">
      <c r="G131" s="7"/>
    </row>
    <row r="132" spans="1:7" ht="11.25" customHeight="1" x14ac:dyDescent="0.2"/>
    <row r="133" spans="1:7" ht="17.25" customHeight="1" x14ac:dyDescent="0.2">
      <c r="A133" s="32" t="s">
        <v>295</v>
      </c>
      <c r="B133" s="32"/>
      <c r="C133" s="32"/>
      <c r="D133" s="33"/>
      <c r="E133" s="33"/>
      <c r="F133" s="31"/>
    </row>
    <row r="134" spans="1:7" ht="11.25" customHeight="1" thickBot="1" x14ac:dyDescent="0.25"/>
    <row r="135" spans="1:7" ht="13.5" thickBot="1" x14ac:dyDescent="0.25">
      <c r="A135" s="54" t="s">
        <v>28</v>
      </c>
      <c r="B135" s="55" t="s">
        <v>29</v>
      </c>
      <c r="C135" s="55" t="s">
        <v>20</v>
      </c>
      <c r="D135" s="56" t="s">
        <v>127</v>
      </c>
      <c r="E135" s="56" t="s">
        <v>30</v>
      </c>
      <c r="F135" s="57" t="s">
        <v>31</v>
      </c>
    </row>
    <row r="136" spans="1:7" ht="11.25" customHeight="1" x14ac:dyDescent="0.2">
      <c r="A136" s="239" t="s">
        <v>159</v>
      </c>
      <c r="B136" s="15" t="s">
        <v>6</v>
      </c>
      <c r="C136" s="81">
        <v>8.3333333333333329E-2</v>
      </c>
      <c r="D136" s="72">
        <v>150</v>
      </c>
      <c r="E136" s="16">
        <f>C136*D136</f>
        <v>12.5</v>
      </c>
      <c r="F136" s="49"/>
    </row>
    <row r="137" spans="1:7" x14ac:dyDescent="0.2">
      <c r="A137" s="239" t="s">
        <v>152</v>
      </c>
      <c r="B137" s="15" t="s">
        <v>6</v>
      </c>
      <c r="C137" s="81">
        <v>4</v>
      </c>
      <c r="D137" s="72">
        <v>80</v>
      </c>
      <c r="E137" s="16">
        <f>C137*D137</f>
        <v>320</v>
      </c>
      <c r="F137" s="49"/>
    </row>
    <row r="138" spans="1:7" x14ac:dyDescent="0.2">
      <c r="A138" s="239" t="s">
        <v>151</v>
      </c>
      <c r="B138" s="15" t="s">
        <v>27</v>
      </c>
      <c r="C138" s="81">
        <v>8.3333333333333329E-2</v>
      </c>
      <c r="D138" s="72">
        <v>200</v>
      </c>
      <c r="E138" s="16">
        <f>C138*D138</f>
        <v>16.666666666666664</v>
      </c>
      <c r="F138" s="49"/>
    </row>
    <row r="139" spans="1:7" ht="13.5" thickBot="1" x14ac:dyDescent="0.25">
      <c r="A139" s="239"/>
      <c r="B139" s="273"/>
      <c r="C139" s="81"/>
      <c r="D139" s="72"/>
      <c r="E139" s="16"/>
      <c r="F139" s="49"/>
    </row>
    <row r="140" spans="1:7" ht="11.25" customHeight="1" thickBot="1" x14ac:dyDescent="0.25">
      <c r="A140" s="32"/>
      <c r="B140" s="32"/>
      <c r="C140" s="32"/>
      <c r="D140" s="32"/>
      <c r="E140" s="33"/>
      <c r="F140" s="19">
        <f>SUM(E136:E139)</f>
        <v>349.16666666666669</v>
      </c>
    </row>
    <row r="141" spans="1:7" ht="13.5" thickBot="1" x14ac:dyDescent="0.25"/>
    <row r="142" spans="1:7" ht="13.5" thickBot="1" x14ac:dyDescent="0.25">
      <c r="A142" s="22" t="s">
        <v>179</v>
      </c>
      <c r="B142" s="23"/>
      <c r="C142" s="23"/>
      <c r="D142" s="24"/>
      <c r="E142" s="25"/>
      <c r="F142" s="19">
        <f>+F140</f>
        <v>349.16666666666669</v>
      </c>
    </row>
    <row r="143" spans="1:7" ht="11.25" customHeight="1" x14ac:dyDescent="0.2"/>
    <row r="144" spans="1:7" ht="24.75" customHeight="1" thickBot="1" x14ac:dyDescent="0.25"/>
    <row r="145" spans="1:8" ht="12.6" customHeight="1" thickBot="1" x14ac:dyDescent="0.25">
      <c r="A145" s="22" t="s">
        <v>120</v>
      </c>
      <c r="B145" s="26"/>
      <c r="C145" s="26"/>
      <c r="D145" s="27"/>
      <c r="E145" s="28"/>
      <c r="F145" s="20">
        <f>+F59+F119+F142+F130</f>
        <v>10503.181666378665</v>
      </c>
    </row>
    <row r="147" spans="1:8" ht="16.149999999999999" customHeight="1" x14ac:dyDescent="0.2">
      <c r="A147" s="9" t="s">
        <v>296</v>
      </c>
    </row>
    <row r="148" spans="1:8" ht="13.5" thickBot="1" x14ac:dyDescent="0.25"/>
    <row r="149" spans="1:8" ht="25.5" customHeight="1" thickBot="1" x14ac:dyDescent="0.25">
      <c r="A149" s="54" t="s">
        <v>28</v>
      </c>
      <c r="B149" s="55" t="s">
        <v>29</v>
      </c>
      <c r="C149" s="55" t="s">
        <v>20</v>
      </c>
      <c r="D149" s="56" t="s">
        <v>127</v>
      </c>
      <c r="E149" s="56" t="s">
        <v>30</v>
      </c>
      <c r="F149" s="57" t="s">
        <v>31</v>
      </c>
    </row>
    <row r="150" spans="1:8" ht="12.6" customHeight="1" thickBot="1" x14ac:dyDescent="0.25">
      <c r="A150" s="11" t="s">
        <v>17</v>
      </c>
      <c r="B150" s="12" t="s">
        <v>0</v>
      </c>
      <c r="C150" s="116">
        <f>'4.BDI'!C20*100</f>
        <v>16.38</v>
      </c>
      <c r="D150" s="13">
        <f>+F145</f>
        <v>10503.181666378665</v>
      </c>
      <c r="E150" s="13">
        <f>C150*D150/100</f>
        <v>1720.4211569528252</v>
      </c>
    </row>
    <row r="151" spans="1:8" s="2" customFormat="1" ht="9.75" customHeight="1" thickBot="1" x14ac:dyDescent="0.25">
      <c r="A151" s="7"/>
      <c r="B151" s="7"/>
      <c r="C151" s="7"/>
      <c r="D151" s="8"/>
      <c r="E151" s="8"/>
      <c r="F151" s="19">
        <f>+E150</f>
        <v>1720.4211569528252</v>
      </c>
      <c r="G151" s="4"/>
    </row>
    <row r="152" spans="1:8" s="2" customFormat="1" ht="9.75" customHeight="1" thickBot="1" x14ac:dyDescent="0.25">
      <c r="A152" s="7"/>
      <c r="B152" s="7"/>
      <c r="C152" s="7"/>
      <c r="D152" s="8"/>
      <c r="E152" s="8"/>
      <c r="F152" s="8"/>
      <c r="G152" s="4"/>
    </row>
    <row r="153" spans="1:8" s="2" customFormat="1" ht="9.75" customHeight="1" thickBot="1" x14ac:dyDescent="0.25">
      <c r="A153" s="22" t="s">
        <v>128</v>
      </c>
      <c r="B153" s="26"/>
      <c r="C153" s="26"/>
      <c r="D153" s="27"/>
      <c r="E153" s="28"/>
      <c r="F153" s="20">
        <f>F151</f>
        <v>1720.4211569528252</v>
      </c>
      <c r="G153" s="4"/>
    </row>
    <row r="154" spans="1:8" x14ac:dyDescent="0.2">
      <c r="A154" s="32"/>
      <c r="B154" s="32"/>
      <c r="C154" s="32"/>
      <c r="D154" s="33"/>
      <c r="E154" s="33"/>
      <c r="F154" s="31"/>
    </row>
    <row r="155" spans="1:8" ht="13.5" thickBot="1" x14ac:dyDescent="0.25"/>
    <row r="156" spans="1:8" ht="13.5" thickBot="1" x14ac:dyDescent="0.25">
      <c r="A156" s="22" t="s">
        <v>185</v>
      </c>
      <c r="B156" s="26"/>
      <c r="C156" s="26"/>
      <c r="D156" s="27"/>
      <c r="E156" s="28"/>
      <c r="F156" s="20">
        <f>F145+F153</f>
        <v>12223.60282333149</v>
      </c>
      <c r="H156" s="5"/>
    </row>
    <row r="157" spans="1:8" ht="15.75" x14ac:dyDescent="0.2">
      <c r="A157" s="50"/>
      <c r="B157" s="50"/>
      <c r="C157" s="50"/>
      <c r="D157" s="51"/>
      <c r="E157" s="51"/>
      <c r="F157" s="51"/>
    </row>
    <row r="158" spans="1:8" ht="14.25" x14ac:dyDescent="0.2">
      <c r="A158" s="6"/>
      <c r="B158" s="6"/>
      <c r="C158" s="6"/>
      <c r="D158" s="34"/>
      <c r="E158" s="34"/>
    </row>
    <row r="159" spans="1:8" x14ac:dyDescent="0.2">
      <c r="A159" s="252" t="s">
        <v>149</v>
      </c>
      <c r="B159" s="205"/>
      <c r="C159" s="205"/>
      <c r="D159" s="206">
        <f>B96</f>
        <v>2100</v>
      </c>
      <c r="E159" s="269" t="s">
        <v>13</v>
      </c>
    </row>
    <row r="160" spans="1:8" ht="13.5" thickBot="1" x14ac:dyDescent="0.25"/>
    <row r="161" spans="1:6" ht="13.5" thickBot="1" x14ac:dyDescent="0.25">
      <c r="A161" s="22" t="s">
        <v>186</v>
      </c>
      <c r="B161" s="23"/>
      <c r="C161" s="23"/>
      <c r="D161" s="24"/>
      <c r="E161" s="207" t="s">
        <v>161</v>
      </c>
      <c r="F161" s="208">
        <f>IFERROR(F156/D159,"-")</f>
        <v>5.8207632492054717</v>
      </c>
    </row>
    <row r="162" spans="1:6" x14ac:dyDescent="0.2">
      <c r="A162" s="32"/>
      <c r="B162" s="32"/>
      <c r="C162" s="32"/>
      <c r="D162" s="33"/>
      <c r="E162" s="33"/>
      <c r="F162" s="33"/>
    </row>
    <row r="163" spans="1:6" ht="15.75" x14ac:dyDescent="0.2">
      <c r="A163" s="35"/>
      <c r="B163" s="8"/>
      <c r="C163" s="8"/>
    </row>
    <row r="164" spans="1:6" ht="15.75" x14ac:dyDescent="0.2">
      <c r="A164" s="35"/>
      <c r="B164" s="8"/>
      <c r="C164" s="8"/>
    </row>
    <row r="165" spans="1:6" ht="15.75" x14ac:dyDescent="0.2">
      <c r="A165" s="35"/>
      <c r="B165" s="8"/>
      <c r="C165" s="8"/>
    </row>
    <row r="183" spans="7:7" ht="9" customHeight="1" x14ac:dyDescent="0.2">
      <c r="G183" s="7"/>
    </row>
    <row r="195" spans="4:6" x14ac:dyDescent="0.2">
      <c r="D195" s="7"/>
      <c r="E195" s="7"/>
      <c r="F195" s="7"/>
    </row>
  </sheetData>
  <mergeCells count="6">
    <mergeCell ref="A38:D38"/>
    <mergeCell ref="A11:F11"/>
    <mergeCell ref="A12:F12"/>
    <mergeCell ref="A34:D34"/>
    <mergeCell ref="A14:F14"/>
    <mergeCell ref="A33:E33"/>
  </mergeCells>
  <phoneticPr fontId="9" type="noConversion"/>
  <dataValidations count="3">
    <dataValidation type="list" allowBlank="1" showInputMessage="1" showErrorMessage="1" sqref="M99:M102">
      <formula1>$A$82:$A$102</formula1>
    </dataValidation>
    <dataValidation type="list" showInputMessage="1" showErrorMessage="1" sqref="ASB12:ASB15">
      <formula1>$K$1:$K$2</formula1>
    </dataValidation>
    <dataValidation type="list" allowBlank="1" showInputMessage="1" showErrorMessage="1" sqref="N12:ARX15">
      <formula1>$A$236:$A$265</formula1>
    </dataValidation>
  </dataValidations>
  <hyperlinks>
    <hyperlink ref="A75" location="AbaRemun" display="3.1.2. Remuneração do Capital"/>
    <hyperlink ref="A64" location="AbaDeprec" display="3.1.1. Depreciação"/>
    <hyperlink ref="H93" r:id="rId1" display="http://receitadados.fazenda.rs.gov.br/paineis/combustiveis/"/>
  </hyperlinks>
  <pageMargins left="0.70866141732283472" right="0.70866141732283472" top="0.47244094488188981" bottom="0.47244094488188981" header="0.31496062992125984" footer="0.31496062992125984"/>
  <pageSetup paperSize="9" scale="76" fitToHeight="0" orientation="portrait" r:id="rId2"/>
  <headerFooter alignWithMargins="0">
    <oddFooter>&amp;R&amp;P de &amp;N</oddFooter>
  </headerFooter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rotas2!$B$2:$B$38</xm:f>
          </x14:formula1>
          <xm:sqref>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8">
    <pageSetUpPr fitToPage="1"/>
  </sheetPr>
  <dimension ref="A1:DI195"/>
  <sheetViews>
    <sheetView topLeftCell="A149" zoomScaleNormal="100" zoomScaleSheetLayoutView="100" workbookViewId="0">
      <selection activeCell="C101" sqref="C101:E103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2.570312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3.7109375" style="8" customWidth="1"/>
    <col min="8" max="8" width="23.7109375" style="7" customWidth="1"/>
    <col min="9" max="9" width="14.5703125" style="7" customWidth="1"/>
    <col min="10" max="10" width="13.42578125" style="7" customWidth="1"/>
    <col min="11" max="11" width="11.28515625" style="7" bestFit="1" customWidth="1"/>
    <col min="12" max="12" width="11.140625" style="7" customWidth="1"/>
    <col min="13" max="13" width="10.42578125" style="7" customWidth="1"/>
    <col min="14" max="95" width="17.42578125" style="7" customWidth="1"/>
    <col min="96" max="96" width="21.42578125" style="7" customWidth="1"/>
    <col min="97" max="99" width="9.140625" style="7"/>
    <col min="100" max="100" width="11.28515625" style="7" bestFit="1" customWidth="1"/>
    <col min="101" max="16384" width="9.140625" style="7"/>
  </cols>
  <sheetData>
    <row r="1" spans="1:113" ht="15.75" x14ac:dyDescent="0.2">
      <c r="A1" s="235" t="s">
        <v>110</v>
      </c>
      <c r="M1" s="7">
        <v>4</v>
      </c>
    </row>
    <row r="2" spans="1:113" ht="15.75" x14ac:dyDescent="0.2">
      <c r="A2" s="266" t="s">
        <v>139</v>
      </c>
    </row>
    <row r="3" spans="1:113" ht="15.75" x14ac:dyDescent="0.2">
      <c r="A3" s="266" t="s">
        <v>140</v>
      </c>
    </row>
    <row r="4" spans="1:113" ht="15.75" x14ac:dyDescent="0.2">
      <c r="A4" s="266"/>
    </row>
    <row r="5" spans="1:113" s="2" customFormat="1" ht="15.6" customHeight="1" x14ac:dyDescent="0.2">
      <c r="A5" s="267" t="s">
        <v>111</v>
      </c>
      <c r="C5" s="114"/>
      <c r="D5" s="114"/>
      <c r="E5" s="114"/>
      <c r="F5" s="114"/>
      <c r="G5" s="4"/>
    </row>
    <row r="6" spans="1:113" s="2" customFormat="1" ht="15.6" customHeight="1" x14ac:dyDescent="0.2">
      <c r="A6" s="266" t="s">
        <v>153</v>
      </c>
      <c r="B6" s="114"/>
      <c r="C6" s="114"/>
      <c r="D6" s="114"/>
      <c r="E6" s="114"/>
      <c r="F6" s="114"/>
      <c r="G6" s="4"/>
    </row>
    <row r="7" spans="1:113" s="2" customFormat="1" ht="15.6" customHeight="1" x14ac:dyDescent="0.2">
      <c r="A7" s="113"/>
      <c r="B7" s="114"/>
      <c r="C7" s="114"/>
      <c r="D7" s="114"/>
      <c r="E7" s="114"/>
      <c r="F7" s="114"/>
      <c r="G7" s="4"/>
    </row>
    <row r="8" spans="1:113" s="2" customFormat="1" ht="15.6" customHeight="1" x14ac:dyDescent="0.2">
      <c r="A8" s="236"/>
      <c r="B8" s="114"/>
      <c r="C8" s="114"/>
      <c r="D8" s="114"/>
      <c r="E8" s="114"/>
      <c r="F8" s="114"/>
      <c r="G8" s="4"/>
    </row>
    <row r="9" spans="1:113" s="2" customFormat="1" ht="15.6" customHeight="1" x14ac:dyDescent="0.2">
      <c r="A9" s="236"/>
      <c r="B9" s="114"/>
      <c r="C9" s="114"/>
      <c r="D9" s="114"/>
      <c r="E9" s="114"/>
      <c r="F9" s="114"/>
      <c r="G9" s="4"/>
      <c r="CY9" s="274"/>
    </row>
    <row r="10" spans="1:113" s="2" customFormat="1" ht="16.5" customHeight="1" thickBot="1" x14ac:dyDescent="0.25">
      <c r="A10" s="5"/>
      <c r="B10" s="3"/>
      <c r="C10" s="3"/>
      <c r="D10" s="4"/>
      <c r="E10" s="4"/>
      <c r="F10" s="4"/>
      <c r="G10" s="4"/>
    </row>
    <row r="11" spans="1:113" s="6" customFormat="1" ht="18" x14ac:dyDescent="0.2">
      <c r="A11" s="359" t="s">
        <v>194</v>
      </c>
      <c r="B11" s="360"/>
      <c r="C11" s="360"/>
      <c r="D11" s="360"/>
      <c r="E11" s="360"/>
      <c r="F11" s="361"/>
      <c r="G11" s="34"/>
    </row>
    <row r="12" spans="1:113" s="6" customFormat="1" ht="21.75" customHeight="1" x14ac:dyDescent="0.2">
      <c r="A12" s="362" t="s">
        <v>23</v>
      </c>
      <c r="B12" s="363"/>
      <c r="C12" s="363"/>
      <c r="D12" s="363"/>
      <c r="E12" s="363"/>
      <c r="F12" s="364"/>
      <c r="G12" s="34"/>
      <c r="J12" s="253"/>
      <c r="K12" s="254"/>
      <c r="L12" s="254"/>
      <c r="M12" s="255"/>
      <c r="N12" s="253"/>
      <c r="O12" s="253"/>
      <c r="P12" s="253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  <c r="AU12" s="253"/>
      <c r="AV12" s="253"/>
      <c r="AW12" s="253"/>
      <c r="AX12" s="253"/>
      <c r="AY12" s="253"/>
      <c r="AZ12" s="253"/>
      <c r="BA12" s="253"/>
      <c r="BB12" s="253"/>
      <c r="BC12" s="253"/>
      <c r="BD12" s="253"/>
      <c r="BE12" s="253"/>
      <c r="BF12" s="253"/>
      <c r="BG12" s="253"/>
      <c r="BH12" s="253"/>
      <c r="BI12" s="253"/>
      <c r="BJ12" s="253"/>
      <c r="BK12" s="253"/>
      <c r="BL12" s="253"/>
      <c r="BM12" s="253"/>
      <c r="BN12" s="253"/>
      <c r="BO12" s="253"/>
      <c r="BP12" s="253"/>
      <c r="BQ12" s="253"/>
      <c r="BR12" s="253"/>
      <c r="BS12" s="253"/>
      <c r="BT12" s="253"/>
      <c r="BU12" s="253"/>
      <c r="BV12" s="253"/>
      <c r="BW12" s="253"/>
      <c r="BX12" s="253"/>
      <c r="BY12" s="253"/>
      <c r="BZ12" s="253"/>
      <c r="CA12" s="253"/>
      <c r="CB12" s="253"/>
      <c r="CC12" s="253"/>
      <c r="CD12" s="253"/>
      <c r="CE12" s="253"/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6"/>
      <c r="CS12" s="253"/>
      <c r="CT12" s="253"/>
      <c r="CU12" s="253"/>
      <c r="CV12" s="253"/>
      <c r="CW12" s="254"/>
      <c r="CX12" s="257"/>
    </row>
    <row r="13" spans="1:113" s="2" customFormat="1" ht="32.25" thickBot="1" x14ac:dyDescent="0.25">
      <c r="A13" s="291" t="s">
        <v>183</v>
      </c>
      <c r="B13" s="292">
        <v>21</v>
      </c>
      <c r="C13" s="293" t="s">
        <v>184</v>
      </c>
      <c r="D13" s="294">
        <f>VLOOKUP(B13,rotas2!$B$2:$G$38,4,0)</f>
        <v>127</v>
      </c>
      <c r="E13" s="281"/>
      <c r="F13" s="282"/>
      <c r="G13" s="4"/>
      <c r="J13" s="253"/>
      <c r="K13" s="254"/>
      <c r="L13" s="254"/>
      <c r="M13" s="255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3"/>
      <c r="BA13" s="253"/>
      <c r="BB13" s="253"/>
      <c r="BC13" s="253"/>
      <c r="BD13" s="253"/>
      <c r="BE13" s="253"/>
      <c r="BF13" s="253"/>
      <c r="BG13" s="253"/>
      <c r="BH13" s="253"/>
      <c r="BI13" s="253"/>
      <c r="BJ13" s="253"/>
      <c r="BK13" s="253"/>
      <c r="BL13" s="253"/>
      <c r="BM13" s="253"/>
      <c r="BN13" s="253"/>
      <c r="BO13" s="253"/>
      <c r="BP13" s="253"/>
      <c r="BQ13" s="253"/>
      <c r="BR13" s="253"/>
      <c r="BS13" s="253"/>
      <c r="BT13" s="253"/>
      <c r="BU13" s="253"/>
      <c r="BV13" s="253"/>
      <c r="BW13" s="253"/>
      <c r="BX13" s="253"/>
      <c r="BY13" s="253"/>
      <c r="BZ13" s="253"/>
      <c r="CA13" s="253"/>
      <c r="CB13" s="253"/>
      <c r="CC13" s="253"/>
      <c r="CD13" s="253"/>
      <c r="CE13" s="253"/>
      <c r="CF13" s="253"/>
      <c r="CG13" s="253"/>
      <c r="CH13" s="253"/>
      <c r="CI13" s="253"/>
      <c r="CJ13" s="253"/>
      <c r="CK13" s="253"/>
      <c r="CL13" s="253"/>
      <c r="CM13" s="253"/>
      <c r="CN13" s="253"/>
      <c r="CO13" s="253"/>
      <c r="CP13" s="253"/>
      <c r="CQ13" s="253"/>
      <c r="CR13" s="256"/>
      <c r="CS13" s="253"/>
      <c r="CT13" s="253"/>
      <c r="CU13" s="253"/>
      <c r="CV13" s="253"/>
      <c r="CW13" s="254"/>
      <c r="CX13" s="257"/>
      <c r="CZ13" s="6"/>
      <c r="DA13" s="6"/>
      <c r="DB13" s="6"/>
      <c r="DC13" s="6"/>
      <c r="DE13" s="6"/>
      <c r="DF13" s="6"/>
      <c r="DG13" s="6"/>
      <c r="DI13" s="6"/>
    </row>
    <row r="14" spans="1:113" s="2" customFormat="1" ht="15.75" customHeight="1" thickBot="1" x14ac:dyDescent="0.25">
      <c r="A14" s="368" t="s">
        <v>109</v>
      </c>
      <c r="B14" s="369"/>
      <c r="C14" s="369"/>
      <c r="D14" s="369"/>
      <c r="E14" s="369"/>
      <c r="F14" s="370"/>
      <c r="G14" s="242"/>
      <c r="H14" s="243"/>
      <c r="J14" s="253"/>
      <c r="K14" s="254"/>
      <c r="L14" s="254"/>
      <c r="M14" s="255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  <c r="AU14" s="253"/>
      <c r="AV14" s="253"/>
      <c r="AW14" s="253"/>
      <c r="AX14" s="253"/>
      <c r="AY14" s="253"/>
      <c r="AZ14" s="253"/>
      <c r="BA14" s="253"/>
      <c r="BB14" s="253"/>
      <c r="BC14" s="253"/>
      <c r="BD14" s="253"/>
      <c r="BE14" s="253"/>
      <c r="BF14" s="253"/>
      <c r="BG14" s="253"/>
      <c r="BH14" s="253"/>
      <c r="BI14" s="253"/>
      <c r="BJ14" s="253"/>
      <c r="BK14" s="253"/>
      <c r="BL14" s="253"/>
      <c r="BM14" s="253"/>
      <c r="BN14" s="253"/>
      <c r="BO14" s="253"/>
      <c r="BP14" s="253"/>
      <c r="BQ14" s="253"/>
      <c r="BR14" s="253"/>
      <c r="BS14" s="253"/>
      <c r="BT14" s="253"/>
      <c r="BU14" s="253"/>
      <c r="BV14" s="253"/>
      <c r="BW14" s="253"/>
      <c r="BX14" s="253"/>
      <c r="BY14" s="253"/>
      <c r="BZ14" s="253"/>
      <c r="CA14" s="253"/>
      <c r="CB14" s="253"/>
      <c r="CC14" s="253"/>
      <c r="CD14" s="253"/>
      <c r="CE14" s="253"/>
      <c r="CF14" s="253"/>
      <c r="CG14" s="253"/>
      <c r="CH14" s="253"/>
      <c r="CI14" s="253"/>
      <c r="CJ14" s="253"/>
      <c r="CK14" s="253"/>
      <c r="CL14" s="253"/>
      <c r="CM14" s="253"/>
      <c r="CN14" s="253"/>
      <c r="CO14" s="253"/>
      <c r="CP14" s="253"/>
      <c r="CQ14" s="253"/>
      <c r="CR14" s="256"/>
      <c r="CS14" s="253"/>
      <c r="CT14" s="253"/>
      <c r="CU14" s="253"/>
      <c r="CV14" s="253"/>
      <c r="CW14" s="254"/>
      <c r="CX14" s="260"/>
      <c r="CZ14" s="6"/>
      <c r="DA14" s="6"/>
      <c r="DB14" s="6"/>
      <c r="DC14" s="6"/>
      <c r="DE14" s="6"/>
      <c r="DF14" s="6"/>
      <c r="DG14" s="6"/>
      <c r="DI14" s="6"/>
    </row>
    <row r="15" spans="1:113" s="2" customFormat="1" ht="15.75" customHeight="1" x14ac:dyDescent="0.2">
      <c r="A15" s="58" t="s">
        <v>108</v>
      </c>
      <c r="B15" s="36"/>
      <c r="C15" s="36"/>
      <c r="D15" s="212"/>
      <c r="E15" s="92" t="s">
        <v>18</v>
      </c>
      <c r="F15" s="37" t="s">
        <v>0</v>
      </c>
      <c r="G15" s="4"/>
      <c r="H15" s="2">
        <v>5.82</v>
      </c>
      <c r="I15" s="2">
        <v>11</v>
      </c>
      <c r="J15" s="253"/>
      <c r="K15" s="254"/>
      <c r="L15" s="254"/>
      <c r="M15" s="255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53"/>
      <c r="AY15" s="253"/>
      <c r="AZ15" s="253"/>
      <c r="BA15" s="253"/>
      <c r="BB15" s="253"/>
      <c r="BC15" s="253"/>
      <c r="BD15" s="253"/>
      <c r="BE15" s="253"/>
      <c r="BF15" s="253"/>
      <c r="BG15" s="253"/>
      <c r="BH15" s="253"/>
      <c r="BI15" s="253"/>
      <c r="BJ15" s="253"/>
      <c r="BK15" s="253"/>
      <c r="BL15" s="253"/>
      <c r="BM15" s="253"/>
      <c r="BN15" s="253"/>
      <c r="BO15" s="253"/>
      <c r="BP15" s="253"/>
      <c r="BQ15" s="253"/>
      <c r="BR15" s="253"/>
      <c r="BS15" s="253"/>
      <c r="BT15" s="253"/>
      <c r="BU15" s="253"/>
      <c r="BV15" s="253"/>
      <c r="BW15" s="253"/>
      <c r="BX15" s="253"/>
      <c r="BY15" s="253"/>
      <c r="BZ15" s="253"/>
      <c r="CA15" s="253"/>
      <c r="CB15" s="253"/>
      <c r="CC15" s="253"/>
      <c r="CD15" s="253"/>
      <c r="CE15" s="253"/>
      <c r="CF15" s="253"/>
      <c r="CG15" s="253"/>
      <c r="CH15" s="253"/>
      <c r="CI15" s="253"/>
      <c r="CJ15" s="253"/>
      <c r="CK15" s="253"/>
      <c r="CL15" s="253"/>
      <c r="CM15" s="253"/>
      <c r="CN15" s="253"/>
      <c r="CO15" s="253"/>
      <c r="CP15" s="253"/>
      <c r="CQ15" s="253"/>
      <c r="CR15" s="256"/>
      <c r="CS15" s="253"/>
      <c r="CT15" s="253"/>
      <c r="CU15" s="253"/>
      <c r="CV15" s="253"/>
      <c r="CW15" s="254"/>
      <c r="CX15" s="257"/>
      <c r="CZ15" s="6"/>
      <c r="DA15" s="6"/>
      <c r="DB15" s="6"/>
      <c r="DC15" s="6"/>
      <c r="DE15" s="6"/>
      <c r="DF15" s="6"/>
      <c r="DG15" s="6"/>
      <c r="DI15" s="6"/>
    </row>
    <row r="16" spans="1:113" s="9" customFormat="1" ht="15.75" customHeight="1" x14ac:dyDescent="0.2">
      <c r="A16" s="100" t="str">
        <f>A43</f>
        <v>1. Mão-de-obra</v>
      </c>
      <c r="B16" s="101"/>
      <c r="C16" s="102"/>
      <c r="D16" s="102"/>
      <c r="E16" s="209">
        <f>+F59</f>
        <v>4792.9129997119999</v>
      </c>
      <c r="F16" s="103">
        <f t="shared" ref="F16:F29" si="0">IFERROR(E16/$E$30,0)</f>
        <v>0.36861073616066536</v>
      </c>
      <c r="G16" s="40"/>
      <c r="H16" s="9">
        <v>6.31</v>
      </c>
      <c r="I16" s="9">
        <v>34</v>
      </c>
      <c r="DB16" s="6"/>
      <c r="DC16" s="6"/>
    </row>
    <row r="17" spans="1:100" s="2" customFormat="1" ht="15.75" customHeight="1" x14ac:dyDescent="0.2">
      <c r="A17" s="45" t="str">
        <f>A44</f>
        <v>1.1. Motorista Turno do Dia</v>
      </c>
      <c r="B17" s="41"/>
      <c r="C17" s="43"/>
      <c r="D17" s="43"/>
      <c r="E17" s="210">
        <f>F51</f>
        <v>4141.7129997120001</v>
      </c>
      <c r="F17" s="52">
        <f t="shared" si="0"/>
        <v>0.31852860210101336</v>
      </c>
      <c r="G17" s="240"/>
      <c r="H17" s="240">
        <v>4.43</v>
      </c>
      <c r="I17" s="2">
        <v>19</v>
      </c>
    </row>
    <row r="18" spans="1:100" s="2" customFormat="1" ht="15.75" customHeight="1" x14ac:dyDescent="0.2">
      <c r="A18" s="45" t="str">
        <f>A53</f>
        <v>1.2. Vale-alimentação (diário)</v>
      </c>
      <c r="B18" s="41"/>
      <c r="C18" s="43"/>
      <c r="D18" s="43"/>
      <c r="E18" s="210">
        <f>F56</f>
        <v>651.20000000000005</v>
      </c>
      <c r="F18" s="52">
        <f t="shared" si="0"/>
        <v>5.0082134059652027E-2</v>
      </c>
      <c r="G18" s="240"/>
      <c r="H18" s="240">
        <v>5.04</v>
      </c>
      <c r="I18" s="2">
        <v>23</v>
      </c>
    </row>
    <row r="19" spans="1:100" s="9" customFormat="1" ht="15.75" customHeight="1" x14ac:dyDescent="0.2">
      <c r="A19" s="111" t="str">
        <f>A61</f>
        <v>2. Veículos e Equipamentos</v>
      </c>
      <c r="B19" s="112"/>
      <c r="C19" s="102"/>
      <c r="D19" s="102"/>
      <c r="E19" s="209">
        <f>+F119</f>
        <v>5942.1045919308854</v>
      </c>
      <c r="F19" s="103">
        <f t="shared" si="0"/>
        <v>0.45699213570263586</v>
      </c>
      <c r="G19" s="241"/>
      <c r="H19" s="241">
        <v>6.08</v>
      </c>
      <c r="I19" s="9">
        <v>21</v>
      </c>
    </row>
    <row r="20" spans="1:100" s="2" customFormat="1" ht="15.75" customHeight="1" x14ac:dyDescent="0.2">
      <c r="A20" s="59" t="str">
        <f>A63</f>
        <v>2.1. Veículo</v>
      </c>
      <c r="B20" s="42"/>
      <c r="C20" s="43"/>
      <c r="D20" s="43"/>
      <c r="E20" s="210">
        <f>SUM(E21:E26)</f>
        <v>5942.1045919308854</v>
      </c>
      <c r="F20" s="118">
        <f t="shared" si="0"/>
        <v>0.45699213570263586</v>
      </c>
      <c r="G20" s="241"/>
      <c r="H20" s="241">
        <v>6.82</v>
      </c>
      <c r="I20" s="2">
        <v>13</v>
      </c>
    </row>
    <row r="21" spans="1:100" s="2" customFormat="1" ht="15.75" customHeight="1" x14ac:dyDescent="0.2">
      <c r="A21" s="59" t="str">
        <f>A64</f>
        <v>2.1.1. Depreciação</v>
      </c>
      <c r="B21" s="42"/>
      <c r="C21" s="43"/>
      <c r="D21" s="43"/>
      <c r="E21" s="210">
        <f>F73</f>
        <v>435.58977086152316</v>
      </c>
      <c r="F21" s="118">
        <f>IFERROR(E21/$E$30,0)</f>
        <v>3.3500100275337695E-2</v>
      </c>
      <c r="G21" s="40"/>
      <c r="H21" s="241">
        <v>4.93</v>
      </c>
      <c r="I21" s="2">
        <v>4</v>
      </c>
      <c r="CV21" s="4"/>
    </row>
    <row r="22" spans="1:100" s="2" customFormat="1" ht="15.75" customHeight="1" x14ac:dyDescent="0.2">
      <c r="A22" s="59" t="str">
        <f>A75</f>
        <v>2.1.2. Remuneração do Capital</v>
      </c>
      <c r="B22" s="42"/>
      <c r="C22" s="43"/>
      <c r="D22" s="43"/>
      <c r="E22" s="210">
        <f>F83</f>
        <v>589.80302619756685</v>
      </c>
      <c r="F22" s="118">
        <f t="shared" si="0"/>
        <v>4.5360249119801896E-2</v>
      </c>
      <c r="G22" s="241"/>
      <c r="H22" s="241">
        <v>7.19</v>
      </c>
      <c r="I22" s="2">
        <v>25</v>
      </c>
      <c r="CV22" s="4"/>
    </row>
    <row r="23" spans="1:100" s="2" customFormat="1" ht="15.75" customHeight="1" x14ac:dyDescent="0.2">
      <c r="A23" s="59" t="str">
        <f>A85</f>
        <v>2.1.3. Impostos e Seguros</v>
      </c>
      <c r="B23" s="42"/>
      <c r="C23" s="43"/>
      <c r="D23" s="43"/>
      <c r="E23" s="210">
        <f>F91</f>
        <v>208.33333333333334</v>
      </c>
      <c r="F23" s="118">
        <f t="shared" si="0"/>
        <v>1.6022386254751494E-2</v>
      </c>
      <c r="G23" s="241"/>
      <c r="H23" s="241"/>
      <c r="CV23" s="4"/>
    </row>
    <row r="24" spans="1:100" s="2" customFormat="1" ht="15.75" customHeight="1" x14ac:dyDescent="0.2">
      <c r="A24" s="59" t="str">
        <f>A94</f>
        <v>2.1.4. Consumos</v>
      </c>
      <c r="B24" s="42"/>
      <c r="C24" s="43"/>
      <c r="D24" s="43"/>
      <c r="E24" s="210">
        <f>F104</f>
        <v>3067.5384615384619</v>
      </c>
      <c r="F24" s="118">
        <f t="shared" si="0"/>
        <v>0.23591657319396186</v>
      </c>
      <c r="G24" s="40"/>
      <c r="H24" s="241"/>
      <c r="CV24" s="4"/>
    </row>
    <row r="25" spans="1:100" s="2" customFormat="1" ht="15.75" customHeight="1" x14ac:dyDescent="0.2">
      <c r="A25" s="59" t="str">
        <f>A106</f>
        <v>2.1.5. Manutenção</v>
      </c>
      <c r="B25" s="42"/>
      <c r="C25" s="43"/>
      <c r="D25" s="43"/>
      <c r="E25" s="210">
        <f>F109</f>
        <v>1397</v>
      </c>
      <c r="F25" s="118">
        <f t="shared" si="0"/>
        <v>0.1074397132698616</v>
      </c>
      <c r="G25" s="40"/>
      <c r="H25" s="241"/>
      <c r="CV25" s="274"/>
    </row>
    <row r="26" spans="1:100" s="2" customFormat="1" ht="15.75" customHeight="1" x14ac:dyDescent="0.2">
      <c r="A26" s="59" t="str">
        <f>A111</f>
        <v>2.1.6. Pneus</v>
      </c>
      <c r="B26" s="42"/>
      <c r="C26" s="43"/>
      <c r="D26" s="43"/>
      <c r="E26" s="210">
        <f>F116</f>
        <v>243.84</v>
      </c>
      <c r="F26" s="118">
        <f t="shared" si="0"/>
        <v>1.8753113588921299E-2</v>
      </c>
      <c r="G26" s="241"/>
      <c r="H26" s="241"/>
    </row>
    <row r="27" spans="1:100" s="2" customFormat="1" ht="15.75" customHeight="1" x14ac:dyDescent="0.2">
      <c r="A27" s="111" t="str">
        <f>A121</f>
        <v>3. Uniformes</v>
      </c>
      <c r="B27" s="112"/>
      <c r="C27" s="102"/>
      <c r="D27" s="102"/>
      <c r="E27" s="209">
        <f>F130</f>
        <v>29.999999999999996</v>
      </c>
      <c r="F27" s="103">
        <f>IFERROR(E27/$E$30,0)</f>
        <v>2.3072236206842147E-3</v>
      </c>
      <c r="G27" s="241"/>
      <c r="H27" s="241"/>
    </row>
    <row r="28" spans="1:100" s="9" customFormat="1" ht="15.75" customHeight="1" x14ac:dyDescent="0.2">
      <c r="A28" s="111" t="str">
        <f>A133</f>
        <v>4. Outros materiais e serviços</v>
      </c>
      <c r="B28" s="112"/>
      <c r="C28" s="102"/>
      <c r="D28" s="102"/>
      <c r="E28" s="209">
        <f>+F142</f>
        <v>433.33333333333331</v>
      </c>
      <c r="F28" s="103">
        <f t="shared" si="0"/>
        <v>3.3326563409883103E-2</v>
      </c>
      <c r="G28" s="241"/>
      <c r="H28" s="241"/>
    </row>
    <row r="29" spans="1:100" s="9" customFormat="1" ht="15.75" customHeight="1" thickBot="1" x14ac:dyDescent="0.25">
      <c r="A29" s="111" t="str">
        <f>A147</f>
        <v>5. Benefícios e Despesas Indiretas - BDI</v>
      </c>
      <c r="B29" s="112"/>
      <c r="C29" s="102"/>
      <c r="D29" s="102"/>
      <c r="E29" s="211">
        <f>+F153</f>
        <v>1834.2898815111046</v>
      </c>
      <c r="F29" s="103">
        <f t="shared" si="0"/>
        <v>0.14107056472681567</v>
      </c>
      <c r="G29" s="241"/>
      <c r="H29" s="241"/>
    </row>
    <row r="30" spans="1:100" s="2" customFormat="1" ht="15.75" customHeight="1" thickBot="1" x14ac:dyDescent="0.25">
      <c r="A30" s="38" t="str">
        <f>A156</f>
        <v>VALOR MENSAL TOTAL (R$/mês)</v>
      </c>
      <c r="B30" s="39"/>
      <c r="C30" s="24"/>
      <c r="D30" s="24"/>
      <c r="E30" s="280">
        <f>E16+E19+E28+E29</f>
        <v>13002.640806487323</v>
      </c>
      <c r="F30" s="117">
        <f>F16+F19+F28+F29</f>
        <v>1</v>
      </c>
      <c r="G30" s="244"/>
      <c r="H30" s="244"/>
    </row>
    <row r="31" spans="1:100" ht="15.75" x14ac:dyDescent="0.2">
      <c r="A31" s="283" t="str">
        <f>A161</f>
        <v>VALOR POR km:</v>
      </c>
      <c r="B31" s="284"/>
      <c r="C31" s="285"/>
      <c r="D31" s="285"/>
      <c r="E31" s="286">
        <f>F161</f>
        <v>5.1309609474359537</v>
      </c>
    </row>
    <row r="32" spans="1:100" ht="13.5" thickBot="1" x14ac:dyDescent="0.25"/>
    <row r="33" spans="1:12" s="2" customFormat="1" ht="15" customHeight="1" thickBot="1" x14ac:dyDescent="0.25">
      <c r="A33" s="368" t="s">
        <v>45</v>
      </c>
      <c r="B33" s="369"/>
      <c r="C33" s="369"/>
      <c r="D33" s="369"/>
      <c r="E33" s="370"/>
      <c r="F33" s="8"/>
      <c r="G33" s="4"/>
    </row>
    <row r="34" spans="1:12" s="2" customFormat="1" ht="15" customHeight="1" thickBot="1" x14ac:dyDescent="0.25">
      <c r="A34" s="365" t="s">
        <v>19</v>
      </c>
      <c r="B34" s="366"/>
      <c r="C34" s="366"/>
      <c r="D34" s="367"/>
      <c r="E34" s="44" t="s">
        <v>20</v>
      </c>
      <c r="F34" s="8"/>
      <c r="G34" s="4"/>
    </row>
    <row r="35" spans="1:12" s="2" customFormat="1" ht="15" customHeight="1" x14ac:dyDescent="0.2">
      <c r="A35" s="61" t="str">
        <f>+A44</f>
        <v>1.1. Motorista Turno do Dia</v>
      </c>
      <c r="B35" s="60"/>
      <c r="C35" s="60"/>
      <c r="D35" s="66"/>
      <c r="E35" s="354">
        <f>C50</f>
        <v>1</v>
      </c>
      <c r="F35" s="8"/>
      <c r="G35" s="4"/>
    </row>
    <row r="36" spans="1:12" s="2" customFormat="1" ht="15" customHeight="1" thickBot="1" x14ac:dyDescent="0.25">
      <c r="A36" s="64" t="s">
        <v>173</v>
      </c>
      <c r="B36" s="65"/>
      <c r="C36" s="65"/>
      <c r="D36" s="67"/>
      <c r="E36" s="355">
        <f>SUM(E35:E35)</f>
        <v>1</v>
      </c>
      <c r="F36" s="8"/>
      <c r="G36" s="4"/>
      <c r="H36" s="250"/>
      <c r="I36" s="7"/>
      <c r="J36" s="7"/>
      <c r="K36" s="7"/>
      <c r="L36" s="251"/>
    </row>
    <row r="37" spans="1:12" s="2" customFormat="1" ht="15" customHeight="1" thickBot="1" x14ac:dyDescent="0.25">
      <c r="A37" s="104"/>
      <c r="B37" s="105"/>
      <c r="C37" s="53"/>
      <c r="D37" s="53"/>
      <c r="E37" s="106"/>
      <c r="F37" s="8"/>
      <c r="G37" s="4"/>
      <c r="H37"/>
      <c r="I37" s="10"/>
      <c r="J37" s="10"/>
      <c r="K37" s="10"/>
      <c r="L37" s="10"/>
    </row>
    <row r="38" spans="1:12" s="2" customFormat="1" ht="15" customHeight="1" x14ac:dyDescent="0.2">
      <c r="A38" s="357" t="s">
        <v>26</v>
      </c>
      <c r="B38" s="358"/>
      <c r="C38" s="358"/>
      <c r="D38" s="358"/>
      <c r="E38" s="44" t="s">
        <v>20</v>
      </c>
      <c r="F38" s="7"/>
      <c r="G38" s="4"/>
      <c r="H38" s="250"/>
      <c r="I38" s="7"/>
      <c r="J38" s="7"/>
      <c r="K38" s="7"/>
      <c r="L38" s="7"/>
    </row>
    <row r="39" spans="1:12" s="2" customFormat="1" ht="15" customHeight="1" thickBot="1" x14ac:dyDescent="0.25">
      <c r="A39" s="107" t="str">
        <f>+A63</f>
        <v>2.1. Veículo</v>
      </c>
      <c r="B39" s="108"/>
      <c r="C39" s="108"/>
      <c r="D39" s="109"/>
      <c r="E39" s="110">
        <f>C72</f>
        <v>1</v>
      </c>
      <c r="F39" s="7"/>
      <c r="G39" s="4"/>
      <c r="H39"/>
      <c r="I39" s="7"/>
      <c r="J39" s="7"/>
      <c r="K39" s="7"/>
      <c r="L39" s="7"/>
    </row>
    <row r="40" spans="1:12" s="2" customFormat="1" ht="15" customHeight="1" thickBot="1" x14ac:dyDescent="0.25">
      <c r="A40" s="53"/>
      <c r="B40" s="53"/>
      <c r="C40" s="53"/>
      <c r="D40" s="48"/>
      <c r="E40" s="204"/>
      <c r="F40" s="7"/>
      <c r="G40" s="4"/>
      <c r="H40" s="250"/>
      <c r="I40" s="7"/>
      <c r="J40" s="7"/>
      <c r="K40" s="5"/>
      <c r="L40" s="7"/>
    </row>
    <row r="41" spans="1:12" s="9" customFormat="1" ht="15.75" customHeight="1" thickBot="1" x14ac:dyDescent="0.25">
      <c r="A41" s="213" t="s">
        <v>107</v>
      </c>
      <c r="B41" s="214">
        <v>1</v>
      </c>
      <c r="C41" s="33"/>
      <c r="D41" s="32"/>
      <c r="E41" s="125"/>
      <c r="G41" s="40"/>
      <c r="H41" s="250"/>
    </row>
    <row r="42" spans="1:12" s="2" customFormat="1" ht="15.75" customHeight="1" x14ac:dyDescent="0.2">
      <c r="A42" s="53"/>
      <c r="B42" s="53"/>
      <c r="C42" s="53"/>
      <c r="D42" s="48"/>
      <c r="E42" s="62"/>
      <c r="F42" s="7"/>
      <c r="G42" s="4"/>
      <c r="H42"/>
      <c r="I42" s="7"/>
      <c r="J42" s="7"/>
      <c r="K42" s="7"/>
      <c r="L42" s="7"/>
    </row>
    <row r="43" spans="1:12" ht="13.15" customHeight="1" x14ac:dyDescent="0.2">
      <c r="A43" s="9" t="s">
        <v>24</v>
      </c>
      <c r="H43" s="272"/>
      <c r="I43" s="251"/>
      <c r="J43" s="9"/>
      <c r="K43" s="9"/>
      <c r="L43" s="9"/>
    </row>
    <row r="44" spans="1:12" ht="15" thickBot="1" x14ac:dyDescent="0.25">
      <c r="A44" s="5" t="s">
        <v>146</v>
      </c>
      <c r="C44" s="5"/>
      <c r="H44" s="272"/>
      <c r="I44" s="5"/>
      <c r="J44" s="5"/>
      <c r="K44" s="5"/>
      <c r="L44" s="251"/>
    </row>
    <row r="45" spans="1:12" s="10" customFormat="1" ht="13.15" customHeight="1" thickBot="1" x14ac:dyDescent="0.25">
      <c r="A45" s="54" t="s">
        <v>28</v>
      </c>
      <c r="B45" s="55" t="s">
        <v>29</v>
      </c>
      <c r="C45" s="55" t="s">
        <v>20</v>
      </c>
      <c r="D45" s="56" t="s">
        <v>127</v>
      </c>
      <c r="E45" s="56" t="s">
        <v>30</v>
      </c>
      <c r="F45" s="57" t="s">
        <v>31</v>
      </c>
      <c r="G45" s="8"/>
      <c r="H45" s="250"/>
      <c r="I45" s="5"/>
      <c r="J45" s="5"/>
      <c r="K45" s="5"/>
      <c r="L45" s="251"/>
    </row>
    <row r="46" spans="1:12" x14ac:dyDescent="0.2">
      <c r="A46" s="237" t="s">
        <v>116</v>
      </c>
      <c r="B46" s="12" t="s">
        <v>5</v>
      </c>
      <c r="C46" s="12">
        <v>1</v>
      </c>
      <c r="D46" s="72">
        <f>2441.48</f>
        <v>2441.48</v>
      </c>
      <c r="E46" s="13">
        <f>C46*D46</f>
        <v>2441.48</v>
      </c>
      <c r="H46" s="229"/>
      <c r="I46" s="271"/>
      <c r="J46" s="10"/>
      <c r="K46" s="10"/>
      <c r="L46" s="10"/>
    </row>
    <row r="47" spans="1:12" s="9" customFormat="1" ht="13.5" x14ac:dyDescent="0.2">
      <c r="A47" s="83" t="s">
        <v>1</v>
      </c>
      <c r="B47" s="94"/>
      <c r="C47" s="94"/>
      <c r="D47" s="95"/>
      <c r="E47" s="85">
        <f>SUM(E46:E46)</f>
        <v>2441.48</v>
      </c>
      <c r="F47" s="40"/>
      <c r="G47" s="40"/>
      <c r="H47" s="250"/>
      <c r="I47" s="241"/>
      <c r="J47" s="5"/>
      <c r="K47" s="5"/>
      <c r="L47" s="10"/>
    </row>
    <row r="48" spans="1:12" x14ac:dyDescent="0.2">
      <c r="A48" s="14" t="s">
        <v>2</v>
      </c>
      <c r="B48" s="15" t="s">
        <v>0</v>
      </c>
      <c r="C48" s="116">
        <f>'2.Encargos Sociais'!C38*100</f>
        <v>69.639439999999993</v>
      </c>
      <c r="D48" s="16">
        <f>E47</f>
        <v>2441.48</v>
      </c>
      <c r="E48" s="16">
        <f>D48*C48/100</f>
        <v>1700.2329997119998</v>
      </c>
      <c r="H48"/>
      <c r="I48" s="241"/>
      <c r="J48" s="5"/>
      <c r="K48" s="5"/>
      <c r="L48" s="10"/>
    </row>
    <row r="49" spans="1:12" s="9" customFormat="1" ht="13.5" x14ac:dyDescent="0.2">
      <c r="A49" s="83" t="s">
        <v>132</v>
      </c>
      <c r="B49" s="220"/>
      <c r="C49" s="220"/>
      <c r="D49" s="221"/>
      <c r="E49" s="85">
        <f>E47+E48</f>
        <v>4141.7129997120001</v>
      </c>
      <c r="F49" s="40"/>
      <c r="G49" s="40"/>
      <c r="H49" s="250"/>
      <c r="I49" s="241"/>
      <c r="J49" s="5"/>
      <c r="K49" s="5"/>
      <c r="L49" s="10"/>
    </row>
    <row r="50" spans="1:12" ht="13.5" thickBot="1" x14ac:dyDescent="0.25">
      <c r="A50" s="14" t="s">
        <v>3</v>
      </c>
      <c r="B50" s="15" t="s">
        <v>4</v>
      </c>
      <c r="C50" s="71">
        <v>1</v>
      </c>
      <c r="D50" s="16">
        <f>E49</f>
        <v>4141.7129997120001</v>
      </c>
      <c r="E50" s="16">
        <f>C50*D50</f>
        <v>4141.7129997120001</v>
      </c>
      <c r="H50"/>
      <c r="I50" s="241"/>
      <c r="J50" s="5"/>
      <c r="K50" s="5"/>
      <c r="L50" s="10"/>
    </row>
    <row r="51" spans="1:12" ht="14.25" thickBot="1" x14ac:dyDescent="0.25">
      <c r="D51" s="98" t="s">
        <v>106</v>
      </c>
      <c r="E51" s="46">
        <f>$B$41</f>
        <v>1</v>
      </c>
      <c r="F51" s="99">
        <f>E50</f>
        <v>4141.7129997120001</v>
      </c>
      <c r="H51" s="250"/>
      <c r="I51" s="9"/>
      <c r="J51" s="9"/>
      <c r="K51" s="9"/>
      <c r="L51" s="9"/>
    </row>
    <row r="52" spans="1:12" ht="11.25" customHeight="1" x14ac:dyDescent="0.2">
      <c r="G52" s="7"/>
    </row>
    <row r="53" spans="1:12" ht="13.5" thickBot="1" x14ac:dyDescent="0.25">
      <c r="A53" s="5" t="s">
        <v>160</v>
      </c>
      <c r="F53" s="21"/>
      <c r="G53" s="7"/>
    </row>
    <row r="54" spans="1:12" ht="13.5" thickBot="1" x14ac:dyDescent="0.25">
      <c r="A54" s="54" t="s">
        <v>28</v>
      </c>
      <c r="B54" s="55" t="s">
        <v>29</v>
      </c>
      <c r="C54" s="55" t="s">
        <v>20</v>
      </c>
      <c r="D54" s="56" t="s">
        <v>127</v>
      </c>
      <c r="E54" s="56" t="s">
        <v>30</v>
      </c>
      <c r="F54" s="57" t="s">
        <v>31</v>
      </c>
      <c r="G54" s="7"/>
    </row>
    <row r="55" spans="1:12" ht="13.5" thickBot="1" x14ac:dyDescent="0.25">
      <c r="A55" s="14" t="str">
        <f>A44</f>
        <v>1.1. Motorista Turno do Dia</v>
      </c>
      <c r="B55" s="15" t="s">
        <v>6</v>
      </c>
      <c r="C55" s="82">
        <v>22</v>
      </c>
      <c r="D55" s="75">
        <f>37*0.8</f>
        <v>29.6</v>
      </c>
      <c r="E55" s="46">
        <f>C55*D55</f>
        <v>651.20000000000005</v>
      </c>
      <c r="F55" s="21"/>
      <c r="G55" s="7"/>
    </row>
    <row r="56" spans="1:12" ht="13.5" thickBot="1" x14ac:dyDescent="0.25">
      <c r="F56" s="20">
        <f>E55</f>
        <v>651.20000000000005</v>
      </c>
      <c r="G56" s="7"/>
    </row>
    <row r="57" spans="1:12" x14ac:dyDescent="0.2">
      <c r="G57" s="7"/>
    </row>
    <row r="58" spans="1:12" ht="13.5" thickBot="1" x14ac:dyDescent="0.25">
      <c r="G58" s="7"/>
    </row>
    <row r="59" spans="1:12" ht="13.5" thickBot="1" x14ac:dyDescent="0.25">
      <c r="A59" s="22" t="s">
        <v>44</v>
      </c>
      <c r="B59" s="23"/>
      <c r="C59" s="23"/>
      <c r="D59" s="24"/>
      <c r="E59" s="25"/>
      <c r="F59" s="20">
        <f>+F56+F51</f>
        <v>4792.9129997119999</v>
      </c>
      <c r="G59" s="7"/>
    </row>
    <row r="60" spans="1:12" x14ac:dyDescent="0.2">
      <c r="I60" s="7">
        <v>2018</v>
      </c>
      <c r="J60" s="7">
        <v>2016</v>
      </c>
    </row>
    <row r="61" spans="1:12" x14ac:dyDescent="0.2">
      <c r="A61" s="9" t="s">
        <v>165</v>
      </c>
      <c r="G61" s="7"/>
      <c r="I61" s="5"/>
      <c r="J61" s="5"/>
    </row>
    <row r="62" spans="1:12" ht="11.25" customHeight="1" x14ac:dyDescent="0.2">
      <c r="B62" s="86"/>
      <c r="G62" s="7"/>
      <c r="H62" s="279"/>
      <c r="I62" s="279"/>
      <c r="J62" s="301"/>
    </row>
    <row r="63" spans="1:12" ht="14.25" x14ac:dyDescent="0.2">
      <c r="A63" s="5" t="s">
        <v>166</v>
      </c>
      <c r="G63" s="7"/>
      <c r="H63" s="349" t="s">
        <v>251</v>
      </c>
      <c r="I63" s="278">
        <v>168881</v>
      </c>
      <c r="J63" s="278">
        <v>135859</v>
      </c>
    </row>
    <row r="64" spans="1:12" ht="13.5" thickBot="1" x14ac:dyDescent="0.25">
      <c r="A64" s="86" t="s">
        <v>167</v>
      </c>
      <c r="G64" s="7"/>
      <c r="H64" s="5" t="s">
        <v>282</v>
      </c>
      <c r="J64" s="278">
        <v>203238</v>
      </c>
    </row>
    <row r="65" spans="1:11" ht="15" thickBot="1" x14ac:dyDescent="0.25">
      <c r="A65" s="54" t="s">
        <v>28</v>
      </c>
      <c r="B65" s="55" t="s">
        <v>29</v>
      </c>
      <c r="C65" s="55" t="s">
        <v>20</v>
      </c>
      <c r="D65" s="56" t="s">
        <v>127</v>
      </c>
      <c r="E65" s="56" t="s">
        <v>30</v>
      </c>
      <c r="F65" s="57" t="s">
        <v>31</v>
      </c>
      <c r="G65" s="7"/>
      <c r="H65" s="349" t="s">
        <v>255</v>
      </c>
      <c r="I65" s="7">
        <v>189900</v>
      </c>
      <c r="J65" s="351"/>
    </row>
    <row r="66" spans="1:11" x14ac:dyDescent="0.2">
      <c r="A66" s="237" t="s">
        <v>154</v>
      </c>
      <c r="B66" s="12" t="s">
        <v>6</v>
      </c>
      <c r="C66" s="227">
        <v>1</v>
      </c>
      <c r="D66" s="72">
        <v>140000</v>
      </c>
      <c r="E66" s="13">
        <f>C66*D66</f>
        <v>140000</v>
      </c>
      <c r="G66" s="7"/>
      <c r="H66" s="279"/>
      <c r="I66" s="278"/>
      <c r="J66" s="278"/>
    </row>
    <row r="67" spans="1:11" ht="14.25" x14ac:dyDescent="0.2">
      <c r="A67" s="239" t="s">
        <v>155</v>
      </c>
      <c r="B67" s="15" t="s">
        <v>46</v>
      </c>
      <c r="C67" s="71">
        <v>20</v>
      </c>
      <c r="D67" s="69"/>
      <c r="E67" s="16"/>
      <c r="G67" s="7"/>
      <c r="H67" s="349" t="s">
        <v>281</v>
      </c>
      <c r="I67" s="278">
        <v>187094</v>
      </c>
      <c r="J67" s="278">
        <v>162131</v>
      </c>
    </row>
    <row r="68" spans="1:11" x14ac:dyDescent="0.2">
      <c r="A68" s="14" t="s">
        <v>113</v>
      </c>
      <c r="B68" s="15" t="s">
        <v>46</v>
      </c>
      <c r="C68" s="71">
        <v>12</v>
      </c>
      <c r="D68" s="16"/>
      <c r="E68" s="16"/>
      <c r="F68" s="18"/>
      <c r="H68" s="5"/>
      <c r="I68" s="70"/>
      <c r="J68" s="70"/>
    </row>
    <row r="69" spans="1:11" x14ac:dyDescent="0.2">
      <c r="A69" s="239" t="s">
        <v>156</v>
      </c>
      <c r="B69" s="15" t="s">
        <v>0</v>
      </c>
      <c r="C69" s="116">
        <f>IFERROR(VLOOKUP(C67,'5. Depreciação'!A3:B32,2,FALSE),0)</f>
        <v>74.67253214768968</v>
      </c>
      <c r="D69" s="16">
        <f>E66</f>
        <v>140000</v>
      </c>
      <c r="E69" s="16">
        <f>C69*D69/100</f>
        <v>104541.54500676556</v>
      </c>
      <c r="H69" s="5"/>
      <c r="I69" s="5"/>
      <c r="J69" s="5"/>
    </row>
    <row r="70" spans="1:11" ht="13.5" thickBot="1" x14ac:dyDescent="0.25">
      <c r="A70" s="230" t="s">
        <v>147</v>
      </c>
      <c r="B70" s="231" t="s">
        <v>5</v>
      </c>
      <c r="C70" s="231">
        <f>C67*12</f>
        <v>240</v>
      </c>
      <c r="D70" s="232">
        <f>IF(C68&lt;=C67,E69,0)</f>
        <v>104541.54500676556</v>
      </c>
      <c r="E70" s="232">
        <f>IFERROR(D70/C70,0)</f>
        <v>435.58977086152316</v>
      </c>
      <c r="H70" s="278"/>
      <c r="I70" s="278">
        <f>AVERAGE(I63:I67)</f>
        <v>181958.33333333334</v>
      </c>
      <c r="J70" s="278">
        <f>AVERAGE(J63:J67)</f>
        <v>167076</v>
      </c>
    </row>
    <row r="71" spans="1:11" ht="13.5" thickTop="1" x14ac:dyDescent="0.2">
      <c r="A71" s="93" t="s">
        <v>135</v>
      </c>
      <c r="B71" s="94"/>
      <c r="C71" s="94"/>
      <c r="D71" s="95"/>
      <c r="E71" s="96">
        <f>E70</f>
        <v>435.58977086152316</v>
      </c>
      <c r="I71" s="7">
        <f>I70*0.95</f>
        <v>172860.41666666666</v>
      </c>
      <c r="J71" s="7">
        <f>J70*0.95</f>
        <v>158722.19999999998</v>
      </c>
    </row>
    <row r="72" spans="1:11" ht="13.5" thickBot="1" x14ac:dyDescent="0.25">
      <c r="A72" s="83" t="s">
        <v>136</v>
      </c>
      <c r="B72" s="84" t="s">
        <v>6</v>
      </c>
      <c r="C72" s="71">
        <v>1</v>
      </c>
      <c r="D72" s="85">
        <f>E71</f>
        <v>435.58977086152316</v>
      </c>
      <c r="E72" s="96">
        <f>C72*D72</f>
        <v>435.58977086152316</v>
      </c>
      <c r="H72" s="5"/>
      <c r="I72" s="5"/>
      <c r="J72" s="5"/>
    </row>
    <row r="73" spans="1:11" ht="13.5" thickBot="1" x14ac:dyDescent="0.25">
      <c r="A73" s="226"/>
      <c r="B73" s="226"/>
      <c r="C73" s="226"/>
      <c r="D73" s="98" t="s">
        <v>106</v>
      </c>
      <c r="E73" s="46">
        <v>1</v>
      </c>
      <c r="F73" s="19">
        <f>E72*E73</f>
        <v>435.58977086152316</v>
      </c>
      <c r="H73" s="5"/>
      <c r="I73" s="5"/>
      <c r="J73" s="5"/>
    </row>
    <row r="74" spans="1:11" ht="11.25" customHeight="1" x14ac:dyDescent="0.2">
      <c r="H74" s="5"/>
      <c r="I74" s="5"/>
      <c r="J74" s="5"/>
    </row>
    <row r="75" spans="1:11" ht="13.5" thickBot="1" x14ac:dyDescent="0.25">
      <c r="A75" s="86" t="s">
        <v>168</v>
      </c>
      <c r="H75" s="287"/>
      <c r="I75" s="287"/>
      <c r="J75" s="287"/>
    </row>
    <row r="76" spans="1:11" ht="13.5" thickBot="1" x14ac:dyDescent="0.25">
      <c r="A76" s="88" t="s">
        <v>28</v>
      </c>
      <c r="B76" s="89" t="s">
        <v>29</v>
      </c>
      <c r="C76" s="89" t="s">
        <v>20</v>
      </c>
      <c r="D76" s="56" t="s">
        <v>127</v>
      </c>
      <c r="E76" s="90" t="s">
        <v>30</v>
      </c>
      <c r="F76" s="57" t="s">
        <v>31</v>
      </c>
      <c r="I76" s="70"/>
      <c r="J76" s="70"/>
    </row>
    <row r="77" spans="1:11" x14ac:dyDescent="0.2">
      <c r="A77" s="237" t="s">
        <v>154</v>
      </c>
      <c r="B77" s="15" t="s">
        <v>6</v>
      </c>
      <c r="C77" s="227">
        <v>1</v>
      </c>
      <c r="D77" s="16">
        <f>D66</f>
        <v>140000</v>
      </c>
      <c r="E77" s="16">
        <f>C77*D77</f>
        <v>140000</v>
      </c>
      <c r="F77" s="18"/>
      <c r="I77" s="70"/>
      <c r="J77" s="70"/>
    </row>
    <row r="78" spans="1:11" x14ac:dyDescent="0.2">
      <c r="A78" s="14" t="s">
        <v>115</v>
      </c>
      <c r="B78" s="15" t="s">
        <v>0</v>
      </c>
      <c r="C78" s="71">
        <v>12</v>
      </c>
      <c r="D78" s="16"/>
      <c r="E78" s="16"/>
      <c r="F78" s="18"/>
      <c r="I78" s="70"/>
      <c r="J78" s="70"/>
    </row>
    <row r="79" spans="1:11" x14ac:dyDescent="0.2">
      <c r="A79" s="14" t="s">
        <v>114</v>
      </c>
      <c r="B79" s="15" t="s">
        <v>16</v>
      </c>
      <c r="C79" s="123">
        <f>IFERROR(IF(C68&lt;=C67,E66-(C69/(100*C67)*C68)*E66,E66-E69),0)</f>
        <v>77275.07299594066</v>
      </c>
      <c r="D79" s="16"/>
      <c r="E79" s="16"/>
      <c r="F79" s="18"/>
      <c r="H79" s="70"/>
      <c r="I79" s="70"/>
      <c r="J79" s="70"/>
    </row>
    <row r="80" spans="1:11" x14ac:dyDescent="0.2">
      <c r="A80" s="14" t="s">
        <v>50</v>
      </c>
      <c r="B80" s="15" t="s">
        <v>16</v>
      </c>
      <c r="C80" s="69">
        <f>IFERROR(IF(C68&gt;=C67,C79,((((C79)-(E66-E69))*(((C67-C68)+1)/(2*(C67-C68))))+(E66-E69))),0)</f>
        <v>58980.302619756687</v>
      </c>
      <c r="D80" s="16"/>
      <c r="E80" s="16"/>
      <c r="F80" s="18"/>
      <c r="I80" s="70"/>
      <c r="J80" s="70"/>
      <c r="K80" s="70"/>
    </row>
    <row r="81" spans="1:98" ht="13.5" thickBot="1" x14ac:dyDescent="0.25">
      <c r="A81" s="230" t="s">
        <v>51</v>
      </c>
      <c r="B81" s="231" t="s">
        <v>16</v>
      </c>
      <c r="C81" s="231"/>
      <c r="D81" s="233">
        <f>C78*C80/12/100</f>
        <v>589.80302619756685</v>
      </c>
      <c r="E81" s="232">
        <f>D81</f>
        <v>589.80302619756685</v>
      </c>
      <c r="F81" s="18"/>
      <c r="I81" s="70"/>
      <c r="J81" s="70"/>
    </row>
    <row r="82" spans="1:98" ht="14.25" thickTop="1" thickBot="1" x14ac:dyDescent="0.25">
      <c r="A82" s="83" t="s">
        <v>136</v>
      </c>
      <c r="B82" s="84" t="s">
        <v>6</v>
      </c>
      <c r="C82" s="228">
        <f>C72</f>
        <v>1</v>
      </c>
      <c r="D82" s="85">
        <f>D81</f>
        <v>589.80302619756685</v>
      </c>
      <c r="E82" s="96">
        <f>C82*D82</f>
        <v>589.80302619756685</v>
      </c>
      <c r="F82" s="18"/>
      <c r="I82" s="70"/>
      <c r="J82" s="70"/>
    </row>
    <row r="83" spans="1:98" ht="13.5" thickBot="1" x14ac:dyDescent="0.25">
      <c r="C83" s="17"/>
      <c r="D83" s="98" t="s">
        <v>106</v>
      </c>
      <c r="E83" s="46">
        <v>1</v>
      </c>
      <c r="F83" s="19">
        <f>E82*E83</f>
        <v>589.80302619756685</v>
      </c>
      <c r="I83" s="70"/>
      <c r="J83" s="70"/>
    </row>
    <row r="84" spans="1:98" ht="11.25" customHeight="1" x14ac:dyDescent="0.2">
      <c r="I84" s="70"/>
      <c r="J84" s="70"/>
    </row>
    <row r="85" spans="1:98" ht="13.5" thickBot="1" x14ac:dyDescent="0.25">
      <c r="A85" s="5" t="s">
        <v>169</v>
      </c>
      <c r="I85" s="70"/>
      <c r="J85" s="70"/>
    </row>
    <row r="86" spans="1:98" ht="13.5" thickBot="1" x14ac:dyDescent="0.25">
      <c r="A86" s="54" t="s">
        <v>28</v>
      </c>
      <c r="B86" s="55" t="s">
        <v>29</v>
      </c>
      <c r="C86" s="55" t="s">
        <v>20</v>
      </c>
      <c r="D86" s="56" t="s">
        <v>127</v>
      </c>
      <c r="E86" s="56" t="s">
        <v>30</v>
      </c>
      <c r="F86" s="57" t="s">
        <v>31</v>
      </c>
      <c r="I86" s="70"/>
      <c r="J86" s="70"/>
    </row>
    <row r="87" spans="1:98" x14ac:dyDescent="0.2">
      <c r="A87" s="11" t="s">
        <v>7</v>
      </c>
      <c r="B87" s="12" t="s">
        <v>6</v>
      </c>
      <c r="C87" s="13">
        <v>0</v>
      </c>
      <c r="D87" s="13"/>
      <c r="E87" s="13">
        <f>C87*D87</f>
        <v>0</v>
      </c>
      <c r="I87" s="70"/>
      <c r="J87" s="70"/>
    </row>
    <row r="88" spans="1:98" x14ac:dyDescent="0.2">
      <c r="A88" s="239" t="s">
        <v>157</v>
      </c>
      <c r="B88" s="15" t="s">
        <v>6</v>
      </c>
      <c r="C88" s="13">
        <f>C72</f>
        <v>1</v>
      </c>
      <c r="D88" s="73">
        <v>500</v>
      </c>
      <c r="E88" s="16">
        <f>C88*D88</f>
        <v>500</v>
      </c>
      <c r="I88" s="70"/>
      <c r="J88" s="70"/>
    </row>
    <row r="89" spans="1:98" x14ac:dyDescent="0.2">
      <c r="A89" s="14" t="s">
        <v>8</v>
      </c>
      <c r="B89" s="15" t="s">
        <v>6</v>
      </c>
      <c r="C89" s="13">
        <f>C72</f>
        <v>1</v>
      </c>
      <c r="D89" s="73">
        <v>2000</v>
      </c>
      <c r="E89" s="16">
        <f>C89*D89</f>
        <v>2000</v>
      </c>
      <c r="F89" s="29"/>
      <c r="I89" s="70"/>
      <c r="J89" s="70"/>
    </row>
    <row r="90" spans="1:98" ht="13.5" thickBot="1" x14ac:dyDescent="0.25">
      <c r="A90" s="83" t="s">
        <v>9</v>
      </c>
      <c r="B90" s="84" t="s">
        <v>5</v>
      </c>
      <c r="C90" s="84">
        <v>12</v>
      </c>
      <c r="D90" s="85">
        <f>SUM(E87:E89)</f>
        <v>2500</v>
      </c>
      <c r="E90" s="85">
        <f>D90/C90</f>
        <v>208.33333333333334</v>
      </c>
      <c r="I90" s="70"/>
      <c r="J90" s="70"/>
    </row>
    <row r="91" spans="1:98" ht="13.5" thickBot="1" x14ac:dyDescent="0.25">
      <c r="D91" s="98" t="s">
        <v>106</v>
      </c>
      <c r="E91" s="46">
        <f>$B$41</f>
        <v>1</v>
      </c>
      <c r="F91" s="99">
        <f>E90*E91</f>
        <v>208.33333333333334</v>
      </c>
      <c r="I91" s="70"/>
      <c r="J91" s="70"/>
    </row>
    <row r="92" spans="1:98" ht="11.25" customHeight="1" x14ac:dyDescent="0.2">
      <c r="I92" s="70"/>
      <c r="J92" s="70"/>
    </row>
    <row r="93" spans="1:98" ht="11.25" customHeight="1" x14ac:dyDescent="0.2">
      <c r="D93" s="298"/>
      <c r="E93" s="53"/>
      <c r="F93" s="299"/>
      <c r="H93" s="270" t="s">
        <v>174</v>
      </c>
      <c r="I93" s="70"/>
      <c r="J93" s="70"/>
    </row>
    <row r="94" spans="1:98" x14ac:dyDescent="0.2">
      <c r="A94" s="5" t="s">
        <v>170</v>
      </c>
      <c r="B94" s="30"/>
      <c r="C94" s="247"/>
      <c r="D94" s="296"/>
      <c r="E94" s="297"/>
      <c r="F94" s="297"/>
      <c r="I94" s="70"/>
      <c r="J94" s="70"/>
    </row>
    <row r="95" spans="1:98" ht="15" x14ac:dyDescent="0.25">
      <c r="B95" s="30"/>
      <c r="C95" s="248"/>
      <c r="D95" s="268"/>
      <c r="E95" s="246"/>
      <c r="F95" s="249"/>
      <c r="G95" s="238">
        <v>375</v>
      </c>
      <c r="I95" s="70"/>
      <c r="J95" s="70"/>
    </row>
    <row r="96" spans="1:98" x14ac:dyDescent="0.2">
      <c r="A96" s="83" t="s">
        <v>52</v>
      </c>
      <c r="B96" s="91">
        <f>D13*20</f>
        <v>2540</v>
      </c>
      <c r="D96" s="238"/>
      <c r="G96" s="238">
        <f>G95*20</f>
        <v>7500</v>
      </c>
      <c r="I96" s="245"/>
      <c r="J96" s="246"/>
      <c r="K96" s="246"/>
      <c r="L96" s="246"/>
      <c r="M96" s="246"/>
      <c r="N96" s="246"/>
      <c r="O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  <c r="Z96" s="246"/>
      <c r="AA96" s="246"/>
      <c r="AB96" s="246"/>
      <c r="AC96" s="246"/>
      <c r="AD96" s="246"/>
      <c r="AE96" s="246"/>
      <c r="AF96" s="246"/>
      <c r="AG96" s="246"/>
      <c r="AH96" s="246"/>
      <c r="AI96" s="246"/>
      <c r="AJ96" s="246"/>
      <c r="AK96" s="246"/>
      <c r="AL96" s="246"/>
      <c r="AM96" s="246"/>
      <c r="AN96" s="246"/>
      <c r="AO96" s="246"/>
      <c r="AP96" s="246"/>
      <c r="AQ96" s="246"/>
      <c r="AR96" s="246"/>
      <c r="AS96" s="246"/>
      <c r="AT96" s="246"/>
      <c r="AU96" s="246"/>
      <c r="AV96" s="246"/>
      <c r="AW96" s="246"/>
      <c r="AX96" s="246"/>
      <c r="AY96" s="246"/>
      <c r="AZ96" s="246"/>
      <c r="BA96" s="246"/>
      <c r="BB96" s="246"/>
      <c r="BC96" s="246"/>
      <c r="BD96" s="246"/>
      <c r="BE96" s="246"/>
      <c r="BF96" s="246"/>
      <c r="BG96" s="246"/>
      <c r="BH96" s="246"/>
      <c r="BI96" s="246"/>
      <c r="BJ96" s="246"/>
      <c r="BK96" s="246"/>
      <c r="BL96" s="246"/>
      <c r="BM96" s="246"/>
      <c r="BN96" s="246"/>
      <c r="BO96" s="246"/>
      <c r="BP96" s="246"/>
      <c r="BQ96" s="246"/>
      <c r="BR96" s="246"/>
      <c r="BS96" s="246"/>
      <c r="BT96" s="246"/>
      <c r="BU96" s="246"/>
      <c r="BV96" s="246"/>
      <c r="BW96" s="246"/>
      <c r="BX96" s="246"/>
      <c r="BY96" s="246"/>
      <c r="BZ96" s="246"/>
      <c r="CA96" s="246"/>
      <c r="CB96" s="246"/>
      <c r="CC96" s="246"/>
      <c r="CD96" s="246"/>
      <c r="CE96" s="246"/>
      <c r="CF96" s="246"/>
      <c r="CG96" s="246"/>
      <c r="CH96" s="246"/>
      <c r="CI96" s="246"/>
      <c r="CJ96" s="246"/>
      <c r="CK96" s="246"/>
      <c r="CL96" s="246"/>
      <c r="CM96" s="246"/>
      <c r="CN96" s="246"/>
      <c r="CO96" s="246"/>
      <c r="CP96" s="246"/>
      <c r="CQ96" s="246"/>
      <c r="CR96" s="246"/>
      <c r="CS96" s="246"/>
      <c r="CT96"/>
    </row>
    <row r="97" spans="1:101" ht="13.5" thickBot="1" x14ac:dyDescent="0.25">
      <c r="B97" s="30"/>
      <c r="G97" s="238"/>
      <c r="I97" s="245"/>
      <c r="J97" s="246"/>
      <c r="K97" s="246"/>
      <c r="L97" s="246"/>
      <c r="M97" s="246"/>
      <c r="N97" s="246"/>
      <c r="O97" s="246"/>
      <c r="P97" s="246"/>
      <c r="Q97" s="246"/>
      <c r="R97" s="246"/>
      <c r="S97" s="246"/>
      <c r="T97" s="246"/>
      <c r="U97" s="246"/>
      <c r="V97" s="246"/>
      <c r="W97" s="246"/>
      <c r="X97" s="246"/>
      <c r="Y97" s="246"/>
      <c r="Z97" s="246"/>
      <c r="AA97" s="246"/>
      <c r="AB97" s="246"/>
      <c r="AC97" s="246"/>
      <c r="AD97" s="246"/>
      <c r="AE97" s="246"/>
      <c r="AF97" s="246"/>
      <c r="AG97" s="246"/>
      <c r="AH97" s="246"/>
      <c r="AI97" s="246"/>
      <c r="AJ97" s="246"/>
      <c r="AK97" s="246"/>
      <c r="AL97" s="246"/>
      <c r="AM97" s="246"/>
      <c r="AN97" s="246"/>
      <c r="AO97" s="246"/>
      <c r="AP97" s="246"/>
      <c r="AQ97" s="246"/>
      <c r="AR97" s="246"/>
      <c r="AS97" s="246"/>
      <c r="AT97" s="246"/>
      <c r="AU97" s="246"/>
      <c r="AV97" s="246"/>
      <c r="AW97" s="246"/>
      <c r="AX97" s="246"/>
      <c r="AY97" s="246"/>
      <c r="AZ97" s="246"/>
      <c r="BA97" s="246"/>
      <c r="BB97" s="246"/>
      <c r="BC97" s="246"/>
      <c r="BD97" s="246"/>
      <c r="BE97" s="246"/>
      <c r="BF97" s="246"/>
      <c r="BG97" s="246"/>
      <c r="BH97" s="246"/>
      <c r="BI97" s="246"/>
      <c r="BJ97" s="246"/>
      <c r="BK97" s="246"/>
      <c r="BL97" s="246"/>
      <c r="BM97" s="246"/>
      <c r="BN97" s="246"/>
      <c r="BO97" s="246"/>
      <c r="BP97" s="246"/>
      <c r="BQ97" s="246"/>
      <c r="BR97" s="246"/>
      <c r="BS97" s="246"/>
      <c r="BT97" s="246"/>
      <c r="BU97" s="246"/>
      <c r="BV97" s="246"/>
      <c r="BW97" s="246"/>
      <c r="BX97" s="246"/>
      <c r="BY97" s="246"/>
      <c r="BZ97" s="246"/>
      <c r="CA97" s="246"/>
      <c r="CB97" s="246"/>
      <c r="CC97" s="246"/>
      <c r="CD97" s="246"/>
      <c r="CE97" s="246"/>
      <c r="CF97" s="246"/>
      <c r="CG97" s="246"/>
      <c r="CH97" s="246"/>
      <c r="CI97" s="246"/>
      <c r="CJ97" s="246"/>
      <c r="CK97" s="246"/>
      <c r="CL97" s="246"/>
      <c r="CM97" s="246"/>
      <c r="CN97" s="246"/>
      <c r="CO97" s="246"/>
      <c r="CP97" s="246"/>
      <c r="CQ97" s="246"/>
      <c r="CR97" s="246"/>
      <c r="CS97" s="246"/>
      <c r="CT97"/>
    </row>
    <row r="98" spans="1:101" ht="13.5" thickBot="1" x14ac:dyDescent="0.25">
      <c r="A98" s="54" t="s">
        <v>28</v>
      </c>
      <c r="B98" s="55" t="s">
        <v>29</v>
      </c>
      <c r="C98" s="55" t="s">
        <v>134</v>
      </c>
      <c r="D98" s="56" t="s">
        <v>127</v>
      </c>
      <c r="E98" s="56" t="s">
        <v>30</v>
      </c>
      <c r="F98" s="57" t="s">
        <v>31</v>
      </c>
      <c r="G98" s="238"/>
      <c r="I98" s="83"/>
      <c r="J98" s="261"/>
      <c r="K98" s="261"/>
      <c r="L98" s="262"/>
      <c r="M98" s="84"/>
      <c r="N98" s="263"/>
      <c r="O98" s="263"/>
      <c r="P98" s="263"/>
      <c r="Q98" s="263"/>
      <c r="R98" s="263"/>
      <c r="S98" s="263"/>
      <c r="T98" s="263"/>
      <c r="U98" s="263"/>
      <c r="V98" s="263"/>
      <c r="W98" s="263"/>
      <c r="X98" s="263"/>
      <c r="Y98" s="263"/>
      <c r="Z98" s="263"/>
      <c r="AA98" s="263"/>
      <c r="AB98" s="263"/>
      <c r="AC98" s="263"/>
      <c r="AD98" s="263"/>
      <c r="AE98" s="263"/>
      <c r="AF98" s="263"/>
      <c r="AG98" s="263"/>
      <c r="AH98" s="263"/>
      <c r="AI98" s="263"/>
      <c r="AJ98" s="263"/>
      <c r="AK98" s="263"/>
      <c r="AL98" s="263"/>
      <c r="AM98" s="263"/>
      <c r="AN98" s="263"/>
      <c r="AO98" s="263"/>
      <c r="AP98" s="263"/>
      <c r="AQ98" s="263"/>
      <c r="AR98" s="263"/>
      <c r="AS98" s="263"/>
      <c r="AT98" s="263"/>
      <c r="AU98" s="263"/>
      <c r="AV98" s="263"/>
      <c r="AW98" s="263"/>
      <c r="AX98" s="263"/>
      <c r="AY98" s="263"/>
      <c r="AZ98" s="263"/>
      <c r="BA98" s="263"/>
      <c r="BB98" s="263"/>
      <c r="BC98" s="263"/>
      <c r="BD98" s="263"/>
      <c r="BE98" s="263"/>
      <c r="BF98" s="263"/>
      <c r="BG98" s="263"/>
      <c r="BH98" s="263"/>
      <c r="BI98" s="263"/>
      <c r="BJ98" s="263"/>
      <c r="BK98" s="263"/>
      <c r="BL98" s="263"/>
      <c r="BM98" s="263"/>
      <c r="BN98" s="263"/>
      <c r="BO98" s="263"/>
      <c r="BP98" s="263"/>
      <c r="BQ98" s="263"/>
      <c r="BR98" s="263"/>
      <c r="BS98" s="263"/>
      <c r="BT98" s="263"/>
      <c r="BU98" s="263"/>
      <c r="BV98" s="263"/>
      <c r="BW98" s="263"/>
      <c r="BX98" s="263"/>
      <c r="BY98" s="263"/>
      <c r="BZ98" s="263"/>
      <c r="CA98" s="263"/>
      <c r="CB98" s="263"/>
      <c r="CC98" s="263"/>
      <c r="CD98" s="263"/>
      <c r="CE98" s="263"/>
      <c r="CF98" s="263"/>
      <c r="CG98" s="263"/>
      <c r="CH98" s="263"/>
      <c r="CI98" s="263"/>
      <c r="CJ98" s="263"/>
      <c r="CK98" s="263"/>
      <c r="CL98" s="263"/>
      <c r="CM98" s="263"/>
      <c r="CN98" s="263"/>
      <c r="CO98" s="263"/>
      <c r="CP98" s="263"/>
      <c r="CQ98" s="263"/>
      <c r="CR98" s="264"/>
      <c r="CS98" s="261"/>
      <c r="CT98" s="264"/>
      <c r="CU98" s="84"/>
      <c r="CV98" s="261"/>
      <c r="CW98" s="264"/>
    </row>
    <row r="99" spans="1:101" x14ac:dyDescent="0.2">
      <c r="A99" s="11" t="s">
        <v>10</v>
      </c>
      <c r="B99" s="12" t="s">
        <v>11</v>
      </c>
      <c r="C99" s="77">
        <v>6.5</v>
      </c>
      <c r="D99" s="78">
        <v>7.2</v>
      </c>
      <c r="E99" s="13"/>
      <c r="G99" s="288" t="s">
        <v>188</v>
      </c>
      <c r="I99" s="253"/>
      <c r="J99" s="254"/>
      <c r="K99" s="254"/>
      <c r="L99" s="255"/>
      <c r="M99" s="253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6"/>
      <c r="AP99" s="256"/>
      <c r="AQ99" s="256"/>
      <c r="AR99" s="256"/>
      <c r="AS99" s="256"/>
      <c r="AT99" s="256"/>
      <c r="AU99" s="256"/>
      <c r="AV99" s="256"/>
      <c r="AW99" s="256"/>
      <c r="AX99" s="256"/>
      <c r="AY99" s="256"/>
      <c r="AZ99" s="256"/>
      <c r="BA99" s="256"/>
      <c r="BB99" s="256"/>
      <c r="BC99" s="256"/>
      <c r="BD99" s="256"/>
      <c r="BE99" s="256"/>
      <c r="BF99" s="256"/>
      <c r="BG99" s="256"/>
      <c r="BH99" s="256"/>
      <c r="BI99" s="256"/>
      <c r="BJ99" s="256"/>
      <c r="BK99" s="256"/>
      <c r="BL99" s="256"/>
      <c r="BM99" s="256"/>
      <c r="BN99" s="256"/>
      <c r="BO99" s="256"/>
      <c r="BP99" s="256"/>
      <c r="BQ99" s="256"/>
      <c r="BR99" s="256"/>
      <c r="BS99" s="256"/>
      <c r="BT99" s="256"/>
      <c r="BU99" s="256"/>
      <c r="BV99" s="256"/>
      <c r="BW99" s="256"/>
      <c r="BX99" s="256"/>
      <c r="BY99" s="256"/>
      <c r="BZ99" s="256"/>
      <c r="CA99" s="256"/>
      <c r="CB99" s="256"/>
      <c r="CC99" s="256"/>
      <c r="CD99" s="256"/>
      <c r="CE99" s="256"/>
      <c r="CF99" s="256"/>
      <c r="CG99" s="256"/>
      <c r="CH99" s="256"/>
      <c r="CI99" s="256"/>
      <c r="CJ99" s="256"/>
      <c r="CK99" s="256"/>
      <c r="CL99" s="256"/>
      <c r="CM99" s="256"/>
      <c r="CN99" s="256"/>
      <c r="CO99" s="256"/>
      <c r="CP99" s="256"/>
      <c r="CQ99" s="256"/>
      <c r="CR99" s="253"/>
      <c r="CS99" s="254"/>
      <c r="CT99" s="257"/>
      <c r="CU99" s="253"/>
      <c r="CV99" s="254"/>
      <c r="CW99" s="257"/>
    </row>
    <row r="100" spans="1:101" x14ac:dyDescent="0.2">
      <c r="A100" s="14" t="s">
        <v>12</v>
      </c>
      <c r="B100" s="15" t="s">
        <v>13</v>
      </c>
      <c r="C100" s="74">
        <f>B96</f>
        <v>2540</v>
      </c>
      <c r="D100" s="225">
        <f>IFERROR(+D99/C99,"-")</f>
        <v>1.1076923076923078</v>
      </c>
      <c r="E100" s="16">
        <f>IFERROR(C100*D100,"-")</f>
        <v>2813.5384615384619</v>
      </c>
      <c r="G100" s="238"/>
      <c r="H100" s="70"/>
      <c r="I100" s="253"/>
      <c r="J100" s="254"/>
      <c r="K100" s="254"/>
      <c r="L100" s="255"/>
      <c r="M100" s="253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6"/>
      <c r="AP100" s="256"/>
      <c r="AQ100" s="256"/>
      <c r="AR100" s="256"/>
      <c r="AS100" s="256"/>
      <c r="AT100" s="256"/>
      <c r="AU100" s="256"/>
      <c r="AV100" s="256"/>
      <c r="AW100" s="256"/>
      <c r="AX100" s="256"/>
      <c r="AY100" s="256"/>
      <c r="AZ100" s="256"/>
      <c r="BA100" s="256"/>
      <c r="BB100" s="256"/>
      <c r="BC100" s="256"/>
      <c r="BD100" s="256"/>
      <c r="BE100" s="256"/>
      <c r="BF100" s="256"/>
      <c r="BG100" s="256"/>
      <c r="BH100" s="256"/>
      <c r="BI100" s="256"/>
      <c r="BJ100" s="256"/>
      <c r="BK100" s="256"/>
      <c r="BL100" s="256"/>
      <c r="BM100" s="256"/>
      <c r="BN100" s="256"/>
      <c r="BO100" s="256"/>
      <c r="BP100" s="256"/>
      <c r="BQ100" s="256"/>
      <c r="BR100" s="256"/>
      <c r="BS100" s="256"/>
      <c r="BT100" s="256"/>
      <c r="BU100" s="256"/>
      <c r="BV100" s="256"/>
      <c r="BW100" s="256"/>
      <c r="BX100" s="256"/>
      <c r="BY100" s="256"/>
      <c r="BZ100" s="256"/>
      <c r="CA100" s="256"/>
      <c r="CB100" s="256"/>
      <c r="CC100" s="256"/>
      <c r="CD100" s="256"/>
      <c r="CE100" s="256"/>
      <c r="CF100" s="256"/>
      <c r="CG100" s="256"/>
      <c r="CH100" s="256"/>
      <c r="CI100" s="256"/>
      <c r="CJ100" s="256"/>
      <c r="CK100" s="256"/>
      <c r="CL100" s="256"/>
      <c r="CM100" s="256"/>
      <c r="CN100" s="256"/>
      <c r="CO100" s="256"/>
      <c r="CP100" s="256"/>
      <c r="CQ100" s="256"/>
      <c r="CR100" s="253"/>
      <c r="CS100" s="254"/>
      <c r="CT100" s="257"/>
      <c r="CU100" s="253"/>
      <c r="CV100" s="254"/>
      <c r="CW100" s="257"/>
    </row>
    <row r="101" spans="1:101" x14ac:dyDescent="0.2">
      <c r="A101" s="239" t="s">
        <v>162</v>
      </c>
      <c r="B101" s="15" t="s">
        <v>14</v>
      </c>
      <c r="C101" s="80">
        <v>2.5</v>
      </c>
      <c r="D101" s="73">
        <v>40</v>
      </c>
      <c r="E101" s="16"/>
      <c r="G101" s="289" t="s">
        <v>189</v>
      </c>
      <c r="H101" s="47"/>
      <c r="I101" s="253"/>
      <c r="J101" s="254"/>
      <c r="K101" s="254"/>
      <c r="L101" s="255"/>
      <c r="M101" s="253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6"/>
      <c r="AP101" s="256"/>
      <c r="AQ101" s="256"/>
      <c r="AR101" s="256"/>
      <c r="AS101" s="256"/>
      <c r="AT101" s="256"/>
      <c r="AU101" s="256"/>
      <c r="AV101" s="256"/>
      <c r="AW101" s="256"/>
      <c r="AX101" s="256"/>
      <c r="AY101" s="256"/>
      <c r="AZ101" s="256"/>
      <c r="BA101" s="256"/>
      <c r="BB101" s="256"/>
      <c r="BC101" s="256"/>
      <c r="BD101" s="256"/>
      <c r="BE101" s="256"/>
      <c r="BF101" s="256"/>
      <c r="BG101" s="256"/>
      <c r="BH101" s="256"/>
      <c r="BI101" s="256"/>
      <c r="BJ101" s="256"/>
      <c r="BK101" s="256"/>
      <c r="BL101" s="256"/>
      <c r="BM101" s="256"/>
      <c r="BN101" s="256"/>
      <c r="BO101" s="256"/>
      <c r="BP101" s="256"/>
      <c r="BQ101" s="256"/>
      <c r="BR101" s="256"/>
      <c r="BS101" s="256"/>
      <c r="BT101" s="256"/>
      <c r="BU101" s="256"/>
      <c r="BV101" s="256"/>
      <c r="BW101" s="256"/>
      <c r="BX101" s="256"/>
      <c r="BY101" s="256"/>
      <c r="BZ101" s="256"/>
      <c r="CA101" s="256"/>
      <c r="CB101" s="256"/>
      <c r="CC101" s="256"/>
      <c r="CD101" s="256"/>
      <c r="CE101" s="256"/>
      <c r="CF101" s="256"/>
      <c r="CG101" s="256"/>
      <c r="CH101" s="256"/>
      <c r="CI101" s="256"/>
      <c r="CJ101" s="256"/>
      <c r="CK101" s="256"/>
      <c r="CL101" s="256"/>
      <c r="CM101" s="256"/>
      <c r="CN101" s="256"/>
      <c r="CO101" s="256"/>
      <c r="CP101" s="256"/>
      <c r="CQ101" s="256"/>
      <c r="CR101" s="253"/>
      <c r="CS101" s="254"/>
      <c r="CT101" s="257"/>
      <c r="CU101" s="253"/>
      <c r="CV101" s="254"/>
      <c r="CW101" s="257"/>
    </row>
    <row r="102" spans="1:101" x14ac:dyDescent="0.2">
      <c r="A102" s="239" t="s">
        <v>163</v>
      </c>
      <c r="B102" s="15" t="s">
        <v>13</v>
      </c>
      <c r="C102" s="74">
        <f>C100</f>
        <v>2540</v>
      </c>
      <c r="D102" s="222">
        <f>+C101*D101/1000</f>
        <v>0.1</v>
      </c>
      <c r="E102" s="16">
        <f>C102*D102</f>
        <v>254</v>
      </c>
      <c r="G102" s="290"/>
      <c r="H102" s="300"/>
      <c r="I102" s="253"/>
      <c r="J102" s="258"/>
      <c r="K102" s="258"/>
      <c r="L102" s="259"/>
      <c r="M102" s="253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6"/>
      <c r="AP102" s="256"/>
      <c r="AQ102" s="256"/>
      <c r="AR102" s="256"/>
      <c r="AS102" s="256"/>
      <c r="AT102" s="256"/>
      <c r="AU102" s="256"/>
      <c r="AV102" s="256"/>
      <c r="AW102" s="256"/>
      <c r="AX102" s="256"/>
      <c r="AY102" s="256"/>
      <c r="AZ102" s="256"/>
      <c r="BA102" s="256"/>
      <c r="BB102" s="256"/>
      <c r="BC102" s="256"/>
      <c r="BD102" s="256"/>
      <c r="BE102" s="256"/>
      <c r="BF102" s="256"/>
      <c r="BG102" s="256"/>
      <c r="BH102" s="256"/>
      <c r="BI102" s="256"/>
      <c r="BJ102" s="256"/>
      <c r="BK102" s="256"/>
      <c r="BL102" s="256"/>
      <c r="BM102" s="256"/>
      <c r="BN102" s="256"/>
      <c r="BO102" s="256"/>
      <c r="BP102" s="256"/>
      <c r="BQ102" s="256"/>
      <c r="BR102" s="256"/>
      <c r="BS102" s="256"/>
      <c r="BT102" s="256"/>
      <c r="BU102" s="256"/>
      <c r="BV102" s="256"/>
      <c r="BW102" s="256"/>
      <c r="BX102" s="256"/>
      <c r="BY102" s="256"/>
      <c r="BZ102" s="256"/>
      <c r="CA102" s="256"/>
      <c r="CB102" s="256"/>
      <c r="CC102" s="256"/>
      <c r="CD102" s="256"/>
      <c r="CE102" s="256"/>
      <c r="CF102" s="256"/>
      <c r="CG102" s="256"/>
      <c r="CH102" s="256"/>
      <c r="CI102" s="256"/>
      <c r="CJ102" s="256"/>
      <c r="CK102" s="256"/>
      <c r="CL102" s="256"/>
      <c r="CM102" s="256"/>
      <c r="CN102" s="256"/>
      <c r="CO102" s="256"/>
      <c r="CP102" s="256"/>
      <c r="CQ102" s="256"/>
      <c r="CR102" s="253"/>
      <c r="CS102" s="254"/>
      <c r="CT102" s="260"/>
      <c r="CU102" s="253"/>
      <c r="CV102" s="254"/>
      <c r="CW102" s="257"/>
    </row>
    <row r="103" spans="1:101" ht="13.5" thickBot="1" x14ac:dyDescent="0.25">
      <c r="A103" s="83" t="s">
        <v>133</v>
      </c>
      <c r="B103" s="84" t="s">
        <v>53</v>
      </c>
      <c r="C103" s="223"/>
      <c r="D103" s="224">
        <f>E103/B96</f>
        <v>1.2076923076923078</v>
      </c>
      <c r="E103" s="85">
        <f>E102+E100</f>
        <v>3067.5384615384619</v>
      </c>
      <c r="G103" s="290">
        <f>F161</f>
        <v>5.1309609474359537</v>
      </c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70"/>
      <c r="BI103" s="70"/>
      <c r="BJ103" s="70"/>
      <c r="BK103" s="70"/>
      <c r="BL103" s="70"/>
      <c r="BM103" s="70"/>
      <c r="BN103" s="70"/>
      <c r="BO103" s="70"/>
      <c r="BP103" s="70"/>
      <c r="BQ103" s="70"/>
      <c r="BR103" s="70"/>
      <c r="BS103" s="70"/>
      <c r="BT103" s="70"/>
      <c r="BU103" s="70"/>
      <c r="BV103" s="70"/>
      <c r="BW103" s="70"/>
      <c r="BX103" s="70"/>
      <c r="BY103" s="70"/>
      <c r="BZ103" s="70"/>
      <c r="CA103" s="70"/>
      <c r="CB103" s="70"/>
      <c r="CC103" s="70"/>
      <c r="CD103" s="70"/>
      <c r="CE103" s="70"/>
      <c r="CF103" s="70"/>
      <c r="CG103" s="70"/>
      <c r="CH103" s="70"/>
      <c r="CI103" s="70"/>
      <c r="CJ103" s="70"/>
      <c r="CK103" s="70"/>
      <c r="CL103" s="70"/>
      <c r="CM103" s="70"/>
      <c r="CN103" s="70"/>
      <c r="CO103" s="70"/>
      <c r="CP103" s="70"/>
      <c r="CQ103" s="70"/>
      <c r="CR103" s="70"/>
      <c r="CS103" s="70"/>
      <c r="CT103" s="70"/>
      <c r="CU103" s="70"/>
    </row>
    <row r="104" spans="1:101" ht="13.5" thickBot="1" x14ac:dyDescent="0.25">
      <c r="F104" s="19">
        <f>SUM(E99:E102)</f>
        <v>3067.5384615384619</v>
      </c>
      <c r="G104" s="238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70"/>
      <c r="BI104" s="70"/>
      <c r="BJ104" s="70"/>
      <c r="BK104" s="70"/>
      <c r="BL104" s="70"/>
      <c r="BM104" s="70"/>
      <c r="BN104" s="70"/>
      <c r="BO104" s="70"/>
      <c r="BP104" s="70"/>
      <c r="BQ104" s="70"/>
      <c r="BR104" s="70"/>
      <c r="BS104" s="70"/>
      <c r="BT104" s="70"/>
      <c r="BU104" s="70"/>
      <c r="BV104" s="70"/>
      <c r="BW104" s="70"/>
      <c r="BX104" s="70"/>
      <c r="BY104" s="70"/>
      <c r="BZ104" s="70"/>
      <c r="CA104" s="70"/>
      <c r="CB104" s="70"/>
      <c r="CC104" s="70"/>
      <c r="CD104" s="70"/>
      <c r="CE104" s="70"/>
      <c r="CF104" s="70"/>
      <c r="CG104" s="70"/>
      <c r="CH104" s="70"/>
      <c r="CI104" s="70"/>
      <c r="CJ104" s="70"/>
      <c r="CK104" s="70"/>
      <c r="CL104" s="70"/>
      <c r="CM104" s="70"/>
      <c r="CN104" s="70"/>
      <c r="CO104" s="70"/>
      <c r="CP104" s="70"/>
      <c r="CQ104" s="70"/>
      <c r="CR104" s="70"/>
      <c r="CS104" s="70"/>
      <c r="CT104" s="70"/>
      <c r="CU104" s="70"/>
    </row>
    <row r="105" spans="1:101" ht="11.25" customHeight="1" x14ac:dyDescent="0.2">
      <c r="G105" s="238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70"/>
      <c r="BB105" s="70"/>
      <c r="BC105" s="70"/>
      <c r="BD105" s="70"/>
      <c r="BE105" s="70"/>
      <c r="BF105" s="70"/>
      <c r="BG105" s="70"/>
      <c r="BH105" s="70"/>
      <c r="BI105" s="70"/>
      <c r="BJ105" s="70"/>
      <c r="BK105" s="70"/>
      <c r="BL105" s="70"/>
      <c r="BM105" s="70"/>
      <c r="BN105" s="70"/>
      <c r="BO105" s="70"/>
      <c r="BP105" s="70"/>
      <c r="BQ105" s="70"/>
      <c r="BR105" s="70"/>
      <c r="BS105" s="70"/>
      <c r="BT105" s="70"/>
      <c r="BU105" s="70"/>
      <c r="BV105" s="70"/>
      <c r="BW105" s="70"/>
      <c r="BX105" s="70"/>
      <c r="BY105" s="70"/>
      <c r="BZ105" s="70"/>
      <c r="CA105" s="70"/>
      <c r="CB105" s="70"/>
      <c r="CC105" s="70"/>
      <c r="CD105" s="70"/>
      <c r="CE105" s="70"/>
      <c r="CF105" s="70"/>
      <c r="CG105" s="70"/>
      <c r="CH105" s="70"/>
      <c r="CI105" s="70"/>
      <c r="CJ105" s="70"/>
      <c r="CK105" s="70"/>
      <c r="CL105" s="70"/>
      <c r="CM105" s="70"/>
      <c r="CN105" s="70"/>
      <c r="CO105" s="70"/>
      <c r="CP105" s="70"/>
      <c r="CQ105" s="70"/>
      <c r="CR105" s="70"/>
      <c r="CS105" s="70"/>
      <c r="CT105" s="70"/>
      <c r="CU105" s="70"/>
    </row>
    <row r="106" spans="1:101" ht="13.5" thickBot="1" x14ac:dyDescent="0.25">
      <c r="A106" s="5" t="s">
        <v>171</v>
      </c>
      <c r="G106" s="238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70"/>
      <c r="BB106" s="70"/>
      <c r="BC106" s="70"/>
      <c r="BD106" s="70"/>
      <c r="BE106" s="70"/>
      <c r="BF106" s="70"/>
      <c r="BG106" s="70"/>
      <c r="BH106" s="70"/>
      <c r="BI106" s="70"/>
      <c r="BJ106" s="70"/>
      <c r="BK106" s="70"/>
      <c r="BL106" s="70"/>
      <c r="BM106" s="70"/>
      <c r="BN106" s="70"/>
      <c r="BO106" s="70"/>
      <c r="BP106" s="70"/>
      <c r="BQ106" s="70"/>
      <c r="BR106" s="70"/>
      <c r="BS106" s="70"/>
      <c r="BT106" s="70"/>
      <c r="BU106" s="70"/>
      <c r="BV106" s="70"/>
      <c r="BW106" s="70"/>
      <c r="BX106" s="70"/>
      <c r="BY106" s="70"/>
      <c r="BZ106" s="70"/>
      <c r="CA106" s="70"/>
      <c r="CB106" s="70"/>
      <c r="CC106" s="70"/>
      <c r="CD106" s="70"/>
      <c r="CE106" s="70"/>
      <c r="CF106" s="70"/>
      <c r="CG106" s="70"/>
      <c r="CH106" s="70"/>
      <c r="CI106" s="70"/>
      <c r="CJ106" s="70"/>
      <c r="CK106" s="70"/>
      <c r="CL106" s="70"/>
      <c r="CM106" s="70"/>
      <c r="CN106" s="70"/>
      <c r="CO106" s="70"/>
      <c r="CP106" s="70"/>
      <c r="CQ106" s="70"/>
      <c r="CR106" s="70"/>
      <c r="CS106" s="70"/>
      <c r="CT106" s="70"/>
      <c r="CU106" s="70"/>
    </row>
    <row r="107" spans="1:101" ht="13.5" thickBot="1" x14ac:dyDescent="0.25">
      <c r="A107" s="54" t="s">
        <v>28</v>
      </c>
      <c r="B107" s="55" t="s">
        <v>29</v>
      </c>
      <c r="C107" s="55" t="s">
        <v>20</v>
      </c>
      <c r="D107" s="56" t="s">
        <v>127</v>
      </c>
      <c r="E107" s="56" t="s">
        <v>30</v>
      </c>
      <c r="F107" s="57" t="s">
        <v>31</v>
      </c>
      <c r="G107" s="238">
        <f>D66*0.8/(12*C67)</f>
        <v>466.66666666666669</v>
      </c>
      <c r="H107" s="238">
        <f>D66*0.7/(B96*10*C67)</f>
        <v>0.19291338582677164</v>
      </c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70"/>
      <c r="BB107" s="70"/>
      <c r="BC107" s="70"/>
      <c r="BD107" s="70"/>
      <c r="BE107" s="70"/>
      <c r="BF107" s="70"/>
      <c r="BG107" s="70"/>
      <c r="BH107" s="70"/>
      <c r="BI107" s="70"/>
      <c r="BJ107" s="70"/>
      <c r="BK107" s="70"/>
      <c r="BL107" s="70"/>
      <c r="BM107" s="70"/>
      <c r="BN107" s="70"/>
      <c r="BO107" s="70"/>
      <c r="BP107" s="70"/>
      <c r="BQ107" s="70"/>
      <c r="BR107" s="70"/>
      <c r="BS107" s="70"/>
      <c r="BT107" s="70"/>
      <c r="BU107" s="70"/>
      <c r="BV107" s="70"/>
      <c r="BW107" s="70"/>
      <c r="BX107" s="70"/>
      <c r="BY107" s="70"/>
      <c r="BZ107" s="70"/>
      <c r="CA107" s="70"/>
      <c r="CB107" s="70"/>
      <c r="CC107" s="70"/>
      <c r="CD107" s="70"/>
      <c r="CE107" s="70"/>
      <c r="CF107" s="70"/>
      <c r="CG107" s="70"/>
      <c r="CH107" s="70"/>
      <c r="CI107" s="70"/>
      <c r="CJ107" s="70"/>
      <c r="CK107" s="70"/>
      <c r="CL107" s="70"/>
      <c r="CM107" s="70"/>
      <c r="CN107" s="70"/>
      <c r="CO107" s="70"/>
      <c r="CP107" s="70"/>
      <c r="CQ107" s="70"/>
      <c r="CR107" s="70"/>
      <c r="CS107" s="70"/>
      <c r="CT107" s="70"/>
      <c r="CU107" s="70"/>
    </row>
    <row r="108" spans="1:101" ht="13.5" thickBot="1" x14ac:dyDescent="0.25">
      <c r="A108" s="237" t="s">
        <v>148</v>
      </c>
      <c r="B108" s="12" t="s">
        <v>53</v>
      </c>
      <c r="C108" s="74">
        <f>C100</f>
        <v>2540</v>
      </c>
      <c r="D108" s="72">
        <v>0.55000000000000004</v>
      </c>
      <c r="E108" s="13">
        <f>C108*D108</f>
        <v>1397</v>
      </c>
      <c r="G108" s="238" t="s">
        <v>190</v>
      </c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70"/>
      <c r="BK108" s="70"/>
      <c r="BL108" s="70"/>
      <c r="BM108" s="70"/>
      <c r="BN108" s="70"/>
      <c r="BO108" s="70"/>
      <c r="BP108" s="70"/>
      <c r="BQ108" s="70"/>
      <c r="BR108" s="70"/>
      <c r="BS108" s="70"/>
      <c r="BT108" s="70"/>
      <c r="BU108" s="70"/>
      <c r="BV108" s="70"/>
      <c r="BW108" s="70"/>
      <c r="BX108" s="70"/>
      <c r="BY108" s="70"/>
      <c r="BZ108" s="70"/>
      <c r="CA108" s="70"/>
      <c r="CB108" s="70"/>
      <c r="CC108" s="70"/>
      <c r="CD108" s="70"/>
      <c r="CE108" s="70"/>
      <c r="CF108" s="70"/>
      <c r="CG108" s="70"/>
      <c r="CH108" s="70"/>
      <c r="CI108" s="70"/>
      <c r="CJ108" s="70"/>
      <c r="CK108" s="70"/>
      <c r="CL108" s="70"/>
      <c r="CM108" s="70"/>
      <c r="CN108" s="70"/>
      <c r="CO108" s="70"/>
      <c r="CP108" s="70"/>
      <c r="CQ108" s="70"/>
      <c r="CR108" s="70"/>
      <c r="CS108" s="70"/>
      <c r="CT108" s="70"/>
      <c r="CU108" s="70"/>
    </row>
    <row r="109" spans="1:101" ht="13.5" thickBot="1" x14ac:dyDescent="0.25">
      <c r="F109" s="19">
        <f>E108</f>
        <v>1397</v>
      </c>
      <c r="G109" s="238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/>
      <c r="BG109" s="70"/>
      <c r="BH109" s="70"/>
      <c r="BI109" s="70"/>
      <c r="BJ109" s="70"/>
      <c r="BK109" s="70"/>
      <c r="BL109" s="70"/>
      <c r="BM109" s="70"/>
      <c r="BN109" s="70"/>
      <c r="BO109" s="70"/>
      <c r="BP109" s="70"/>
      <c r="BQ109" s="70"/>
      <c r="BR109" s="70"/>
      <c r="BS109" s="70"/>
      <c r="BT109" s="70"/>
      <c r="BU109" s="70"/>
      <c r="BV109" s="70"/>
      <c r="BW109" s="70"/>
      <c r="BX109" s="70"/>
      <c r="BY109" s="70"/>
      <c r="BZ109" s="70"/>
      <c r="CA109" s="70"/>
      <c r="CB109" s="70"/>
      <c r="CC109" s="70"/>
      <c r="CD109" s="70"/>
      <c r="CE109" s="70"/>
      <c r="CF109" s="70"/>
      <c r="CG109" s="70"/>
      <c r="CH109" s="70"/>
      <c r="CI109" s="70"/>
      <c r="CJ109" s="70"/>
      <c r="CK109" s="70"/>
      <c r="CL109" s="70"/>
      <c r="CM109" s="70"/>
      <c r="CN109" s="70"/>
      <c r="CO109" s="70"/>
      <c r="CP109" s="70"/>
      <c r="CQ109" s="70"/>
      <c r="CR109" s="70"/>
      <c r="CS109" s="70"/>
      <c r="CT109" s="70"/>
      <c r="CU109" s="70"/>
    </row>
    <row r="110" spans="1:101" ht="11.25" customHeight="1" x14ac:dyDescent="0.2">
      <c r="G110" s="238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/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0"/>
      <c r="CM110" s="70"/>
      <c r="CN110" s="70"/>
      <c r="CO110" s="70"/>
      <c r="CP110" s="70"/>
      <c r="CQ110" s="70"/>
      <c r="CR110" s="70"/>
      <c r="CS110" s="70"/>
      <c r="CT110" s="70"/>
      <c r="CU110" s="70"/>
    </row>
    <row r="111" spans="1:101" ht="13.5" thickBot="1" x14ac:dyDescent="0.25">
      <c r="A111" s="5" t="s">
        <v>172</v>
      </c>
      <c r="G111" s="238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70"/>
      <c r="BB111" s="70"/>
      <c r="BC111" s="70"/>
      <c r="BD111" s="70"/>
      <c r="BE111" s="70"/>
      <c r="BF111" s="70"/>
      <c r="BG111" s="70"/>
      <c r="BH111" s="70"/>
      <c r="BI111" s="70"/>
      <c r="BJ111" s="70"/>
      <c r="BK111" s="70"/>
      <c r="BL111" s="70"/>
      <c r="BM111" s="70"/>
      <c r="BN111" s="70"/>
      <c r="BO111" s="70"/>
      <c r="BP111" s="70"/>
      <c r="BQ111" s="70"/>
      <c r="BR111" s="70"/>
      <c r="BS111" s="70"/>
      <c r="BT111" s="70"/>
      <c r="BU111" s="70"/>
      <c r="BV111" s="70"/>
      <c r="BW111" s="70"/>
      <c r="BX111" s="70"/>
      <c r="BY111" s="70"/>
      <c r="BZ111" s="70"/>
      <c r="CA111" s="70"/>
      <c r="CB111" s="70"/>
      <c r="CC111" s="70"/>
      <c r="CD111" s="70"/>
      <c r="CE111" s="70"/>
      <c r="CF111" s="70"/>
      <c r="CG111" s="70"/>
      <c r="CH111" s="70"/>
      <c r="CI111" s="70"/>
      <c r="CJ111" s="70"/>
      <c r="CK111" s="70"/>
      <c r="CL111" s="70"/>
      <c r="CM111" s="70"/>
      <c r="CN111" s="70"/>
      <c r="CO111" s="70"/>
      <c r="CP111" s="70"/>
      <c r="CQ111" s="70"/>
      <c r="CR111" s="70"/>
      <c r="CS111" s="70"/>
      <c r="CT111" s="70"/>
      <c r="CU111" s="70"/>
    </row>
    <row r="112" spans="1:101" ht="13.5" thickBot="1" x14ac:dyDescent="0.25">
      <c r="A112" s="54" t="s">
        <v>28</v>
      </c>
      <c r="B112" s="55" t="s">
        <v>29</v>
      </c>
      <c r="C112" s="55" t="s">
        <v>20</v>
      </c>
      <c r="D112" s="56" t="s">
        <v>127</v>
      </c>
      <c r="E112" s="56" t="s">
        <v>30</v>
      </c>
      <c r="F112" s="57" t="s">
        <v>31</v>
      </c>
      <c r="G112" s="238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0"/>
      <c r="AC112" s="70"/>
      <c r="AD112" s="70"/>
      <c r="AE112" s="70"/>
      <c r="AF112" s="70"/>
      <c r="AG112" s="70"/>
      <c r="AH112" s="70"/>
      <c r="AI112" s="70"/>
      <c r="AJ112" s="70"/>
      <c r="AK112" s="70"/>
      <c r="AL112" s="70"/>
      <c r="AM112" s="70"/>
      <c r="AN112" s="70"/>
      <c r="AO112" s="70"/>
      <c r="AP112" s="70"/>
      <c r="AQ112" s="70"/>
      <c r="AR112" s="70"/>
      <c r="AS112" s="70"/>
      <c r="AT112" s="70"/>
      <c r="AU112" s="70"/>
      <c r="AV112" s="70"/>
      <c r="AW112" s="70"/>
      <c r="AX112" s="70"/>
      <c r="AY112" s="70"/>
      <c r="AZ112" s="70"/>
      <c r="BA112" s="70"/>
      <c r="BB112" s="70"/>
      <c r="BC112" s="70"/>
      <c r="BD112" s="70"/>
      <c r="BE112" s="70"/>
      <c r="BF112" s="70"/>
      <c r="BG112" s="70"/>
      <c r="BH112" s="70"/>
      <c r="BI112" s="70"/>
      <c r="BJ112" s="70"/>
      <c r="BK112" s="70"/>
      <c r="BL112" s="70"/>
      <c r="BM112" s="70"/>
      <c r="BN112" s="70"/>
      <c r="BO112" s="70"/>
      <c r="BP112" s="70"/>
      <c r="BQ112" s="70"/>
      <c r="BR112" s="70"/>
      <c r="BS112" s="70"/>
      <c r="BT112" s="70"/>
      <c r="BU112" s="70"/>
      <c r="BV112" s="70"/>
      <c r="BW112" s="70"/>
      <c r="BX112" s="70"/>
      <c r="BY112" s="70"/>
      <c r="BZ112" s="70"/>
      <c r="CA112" s="70"/>
      <c r="CB112" s="70"/>
      <c r="CC112" s="70"/>
      <c r="CD112" s="70"/>
      <c r="CE112" s="70"/>
      <c r="CF112" s="70"/>
      <c r="CG112" s="70"/>
      <c r="CH112" s="70"/>
      <c r="CI112" s="70"/>
      <c r="CJ112" s="70"/>
      <c r="CK112" s="70"/>
      <c r="CL112" s="70"/>
      <c r="CM112" s="70"/>
      <c r="CN112" s="70"/>
      <c r="CO112" s="70"/>
      <c r="CP112" s="70"/>
      <c r="CQ112" s="70"/>
      <c r="CR112" s="70"/>
      <c r="CS112" s="70"/>
      <c r="CT112" s="70"/>
      <c r="CU112" s="70"/>
    </row>
    <row r="113" spans="1:13" x14ac:dyDescent="0.2">
      <c r="A113" s="237" t="s">
        <v>164</v>
      </c>
      <c r="B113" s="12" t="s">
        <v>6</v>
      </c>
      <c r="C113" s="76">
        <v>6</v>
      </c>
      <c r="D113" s="72">
        <v>800</v>
      </c>
      <c r="E113" s="13">
        <f>C113*D113</f>
        <v>4800</v>
      </c>
      <c r="G113" s="238" t="s">
        <v>191</v>
      </c>
      <c r="I113" s="70"/>
      <c r="J113" s="70"/>
    </row>
    <row r="114" spans="1:13" x14ac:dyDescent="0.2">
      <c r="A114" s="239" t="s">
        <v>158</v>
      </c>
      <c r="B114" s="15" t="s">
        <v>15</v>
      </c>
      <c r="C114" s="79">
        <v>50000</v>
      </c>
      <c r="D114" s="16">
        <f>E113</f>
        <v>4800</v>
      </c>
      <c r="E114" s="16">
        <f>IFERROR(D114/C114,"-")</f>
        <v>9.6000000000000002E-2</v>
      </c>
      <c r="I114" s="70"/>
      <c r="J114" s="70"/>
    </row>
    <row r="115" spans="1:13" ht="13.5" thickBot="1" x14ac:dyDescent="0.25">
      <c r="A115" s="83" t="s">
        <v>25</v>
      </c>
      <c r="B115" s="84" t="s">
        <v>13</v>
      </c>
      <c r="C115" s="223">
        <f>B96</f>
        <v>2540</v>
      </c>
      <c r="D115" s="85">
        <f>E114</f>
        <v>9.6000000000000002E-2</v>
      </c>
      <c r="E115" s="85">
        <f>IFERROR(C115*D115,0)</f>
        <v>243.84</v>
      </c>
      <c r="I115" s="70"/>
      <c r="J115" s="70"/>
      <c r="K115" s="70"/>
      <c r="L115" s="70"/>
      <c r="M115" s="70"/>
    </row>
    <row r="116" spans="1:13" ht="13.5" thickBot="1" x14ac:dyDescent="0.25">
      <c r="F116" s="19">
        <f>E115</f>
        <v>243.84</v>
      </c>
      <c r="I116" s="70"/>
      <c r="J116" s="70"/>
      <c r="K116" s="70"/>
      <c r="L116" s="70"/>
      <c r="M116" s="70"/>
    </row>
    <row r="117" spans="1:13" ht="11.25" customHeight="1" x14ac:dyDescent="0.2">
      <c r="I117" s="70"/>
      <c r="J117" s="70"/>
      <c r="K117" s="70"/>
      <c r="L117" s="70"/>
      <c r="M117" s="70"/>
    </row>
    <row r="118" spans="1:13" ht="11.25" customHeight="1" thickBot="1" x14ac:dyDescent="0.25">
      <c r="G118" s="7"/>
      <c r="J118" s="70"/>
      <c r="K118" s="70"/>
      <c r="L118" s="70"/>
      <c r="M118" s="70"/>
    </row>
    <row r="119" spans="1:13" ht="13.5" thickBot="1" x14ac:dyDescent="0.25">
      <c r="A119" s="22" t="s">
        <v>119</v>
      </c>
      <c r="B119" s="23"/>
      <c r="C119" s="23"/>
      <c r="D119" s="24"/>
      <c r="E119" s="25"/>
      <c r="F119" s="19">
        <f>+SUM(F73,F83,F91,F104,F109,F116)</f>
        <v>5942.1045919308854</v>
      </c>
      <c r="G119" s="7"/>
    </row>
    <row r="120" spans="1:13" ht="11.25" customHeight="1" x14ac:dyDescent="0.2">
      <c r="G120" s="7"/>
    </row>
    <row r="121" spans="1:13" x14ac:dyDescent="0.2">
      <c r="A121" s="32" t="s">
        <v>294</v>
      </c>
      <c r="B121" s="32"/>
      <c r="C121" s="32"/>
      <c r="D121" s="33"/>
      <c r="E121" s="33"/>
      <c r="F121" s="31"/>
      <c r="G121" s="7"/>
    </row>
    <row r="122" spans="1:13" ht="11.25" customHeight="1" thickBot="1" x14ac:dyDescent="0.25">
      <c r="G122" s="7"/>
    </row>
    <row r="123" spans="1:13" ht="13.5" thickBot="1" x14ac:dyDescent="0.25">
      <c r="A123" s="54" t="s">
        <v>28</v>
      </c>
      <c r="B123" s="55" t="s">
        <v>29</v>
      </c>
      <c r="C123" s="55" t="s">
        <v>20</v>
      </c>
      <c r="D123" s="56" t="s">
        <v>127</v>
      </c>
      <c r="E123" s="56" t="s">
        <v>30</v>
      </c>
      <c r="F123" s="57" t="s">
        <v>31</v>
      </c>
      <c r="G123" s="7"/>
    </row>
    <row r="124" spans="1:13" x14ac:dyDescent="0.2">
      <c r="A124" s="239" t="s">
        <v>298</v>
      </c>
      <c r="B124" s="15" t="s">
        <v>6</v>
      </c>
      <c r="C124" s="81">
        <v>0.33333333333333331</v>
      </c>
      <c r="D124" s="72">
        <v>50</v>
      </c>
      <c r="E124" s="16">
        <f>C124*D124</f>
        <v>16.666666666666664</v>
      </c>
      <c r="F124" s="49"/>
      <c r="G124" s="7"/>
    </row>
    <row r="125" spans="1:13" x14ac:dyDescent="0.2">
      <c r="A125" s="239" t="s">
        <v>299</v>
      </c>
      <c r="B125" s="15" t="s">
        <v>6</v>
      </c>
      <c r="C125" s="81">
        <v>8.3333333333333329E-2</v>
      </c>
      <c r="D125" s="72">
        <v>120</v>
      </c>
      <c r="E125" s="16">
        <f>C125*D125</f>
        <v>10</v>
      </c>
      <c r="F125" s="49"/>
      <c r="G125" s="5" t="s">
        <v>192</v>
      </c>
    </row>
    <row r="126" spans="1:13" x14ac:dyDescent="0.2">
      <c r="A126" s="239" t="s">
        <v>300</v>
      </c>
      <c r="B126" s="273" t="s">
        <v>6</v>
      </c>
      <c r="C126" s="81">
        <v>0.16666666666666666</v>
      </c>
      <c r="D126" s="72">
        <v>20</v>
      </c>
      <c r="E126" s="16">
        <f>C126*D126</f>
        <v>3.333333333333333</v>
      </c>
      <c r="F126" s="49"/>
      <c r="G126" s="5" t="s">
        <v>193</v>
      </c>
    </row>
    <row r="127" spans="1:13" ht="13.5" thickBot="1" x14ac:dyDescent="0.25">
      <c r="A127" s="239"/>
      <c r="B127" s="273"/>
      <c r="C127" s="81"/>
      <c r="D127" s="72"/>
      <c r="E127" s="16"/>
      <c r="F127" s="49"/>
      <c r="G127" s="7"/>
    </row>
    <row r="128" spans="1:13" ht="13.5" thickBot="1" x14ac:dyDescent="0.25">
      <c r="A128" s="32"/>
      <c r="B128" s="32"/>
      <c r="C128" s="32"/>
      <c r="D128" s="32"/>
      <c r="E128" s="33"/>
      <c r="F128" s="19">
        <f>SUM(E124:E127)</f>
        <v>29.999999999999996</v>
      </c>
      <c r="G128" s="7"/>
    </row>
    <row r="129" spans="1:7" ht="11.25" customHeight="1" thickBot="1" x14ac:dyDescent="0.25">
      <c r="G129" s="7"/>
    </row>
    <row r="130" spans="1:7" ht="13.5" thickBot="1" x14ac:dyDescent="0.25">
      <c r="A130" s="22" t="s">
        <v>297</v>
      </c>
      <c r="B130" s="23"/>
      <c r="C130" s="23"/>
      <c r="D130" s="24"/>
      <c r="E130" s="25"/>
      <c r="F130" s="19">
        <f>+F128</f>
        <v>29.999999999999996</v>
      </c>
      <c r="G130" s="7"/>
    </row>
    <row r="131" spans="1:7" ht="11.25" customHeight="1" x14ac:dyDescent="0.2">
      <c r="G131" s="7"/>
    </row>
    <row r="132" spans="1:7" ht="11.25" customHeight="1" x14ac:dyDescent="0.2"/>
    <row r="133" spans="1:7" ht="17.25" customHeight="1" x14ac:dyDescent="0.2">
      <c r="A133" s="32" t="s">
        <v>295</v>
      </c>
      <c r="B133" s="32"/>
      <c r="C133" s="32"/>
      <c r="D133" s="33"/>
      <c r="E133" s="33"/>
      <c r="F133" s="31"/>
    </row>
    <row r="134" spans="1:7" ht="11.25" customHeight="1" thickBot="1" x14ac:dyDescent="0.25"/>
    <row r="135" spans="1:7" ht="13.5" thickBot="1" x14ac:dyDescent="0.25">
      <c r="A135" s="54" t="s">
        <v>28</v>
      </c>
      <c r="B135" s="55" t="s">
        <v>29</v>
      </c>
      <c r="C135" s="55" t="s">
        <v>20</v>
      </c>
      <c r="D135" s="56" t="s">
        <v>127</v>
      </c>
      <c r="E135" s="56" t="s">
        <v>30</v>
      </c>
      <c r="F135" s="57" t="s">
        <v>31</v>
      </c>
    </row>
    <row r="136" spans="1:7" ht="11.25" customHeight="1" x14ac:dyDescent="0.2">
      <c r="A136" s="239" t="s">
        <v>159</v>
      </c>
      <c r="B136" s="15" t="s">
        <v>6</v>
      </c>
      <c r="C136" s="81">
        <v>8.3333333333333329E-2</v>
      </c>
      <c r="D136" s="72">
        <v>150</v>
      </c>
      <c r="E136" s="16">
        <f>C136*D136</f>
        <v>12.5</v>
      </c>
      <c r="F136" s="49"/>
    </row>
    <row r="137" spans="1:7" x14ac:dyDescent="0.2">
      <c r="A137" s="239" t="s">
        <v>152</v>
      </c>
      <c r="B137" s="15" t="s">
        <v>6</v>
      </c>
      <c r="C137" s="81">
        <v>4</v>
      </c>
      <c r="D137" s="72">
        <v>100</v>
      </c>
      <c r="E137" s="16">
        <f>C137*D137</f>
        <v>400</v>
      </c>
      <c r="F137" s="49"/>
    </row>
    <row r="138" spans="1:7" x14ac:dyDescent="0.2">
      <c r="A138" s="239" t="s">
        <v>151</v>
      </c>
      <c r="B138" s="15" t="s">
        <v>27</v>
      </c>
      <c r="C138" s="81">
        <v>8.3333333333333329E-2</v>
      </c>
      <c r="D138" s="72">
        <v>250</v>
      </c>
      <c r="E138" s="16">
        <f>C138*D138</f>
        <v>20.833333333333332</v>
      </c>
      <c r="F138" s="49"/>
    </row>
    <row r="139" spans="1:7" ht="13.5" thickBot="1" x14ac:dyDescent="0.25">
      <c r="A139" s="239"/>
      <c r="B139" s="273"/>
      <c r="C139" s="81"/>
      <c r="D139" s="72"/>
      <c r="E139" s="16"/>
      <c r="F139" s="49"/>
    </row>
    <row r="140" spans="1:7" ht="11.25" customHeight="1" thickBot="1" x14ac:dyDescent="0.25">
      <c r="A140" s="32"/>
      <c r="B140" s="32"/>
      <c r="C140" s="32"/>
      <c r="D140" s="32"/>
      <c r="E140" s="33"/>
      <c r="F140" s="19">
        <f>SUM(E136:E139)</f>
        <v>433.33333333333331</v>
      </c>
    </row>
    <row r="141" spans="1:7" ht="13.5" thickBot="1" x14ac:dyDescent="0.25"/>
    <row r="142" spans="1:7" ht="13.5" thickBot="1" x14ac:dyDescent="0.25">
      <c r="A142" s="22" t="s">
        <v>179</v>
      </c>
      <c r="B142" s="23"/>
      <c r="C142" s="23"/>
      <c r="D142" s="24"/>
      <c r="E142" s="25"/>
      <c r="F142" s="19">
        <f>+F140</f>
        <v>433.33333333333331</v>
      </c>
    </row>
    <row r="143" spans="1:7" ht="11.25" customHeight="1" x14ac:dyDescent="0.2"/>
    <row r="144" spans="1:7" ht="24.75" customHeight="1" thickBot="1" x14ac:dyDescent="0.25"/>
    <row r="145" spans="1:7" ht="12.6" customHeight="1" thickBot="1" x14ac:dyDescent="0.25">
      <c r="A145" s="22" t="s">
        <v>120</v>
      </c>
      <c r="B145" s="26"/>
      <c r="C145" s="26"/>
      <c r="D145" s="27"/>
      <c r="E145" s="28"/>
      <c r="F145" s="20">
        <f>+F59+F119+F142+F130</f>
        <v>11198.350924976219</v>
      </c>
    </row>
    <row r="147" spans="1:7" ht="16.149999999999999" customHeight="1" x14ac:dyDescent="0.2">
      <c r="A147" s="9" t="s">
        <v>296</v>
      </c>
    </row>
    <row r="148" spans="1:7" ht="13.5" thickBot="1" x14ac:dyDescent="0.25"/>
    <row r="149" spans="1:7" ht="25.5" customHeight="1" thickBot="1" x14ac:dyDescent="0.25">
      <c r="A149" s="54" t="s">
        <v>28</v>
      </c>
      <c r="B149" s="55" t="s">
        <v>29</v>
      </c>
      <c r="C149" s="55" t="s">
        <v>20</v>
      </c>
      <c r="D149" s="56" t="s">
        <v>127</v>
      </c>
      <c r="E149" s="56" t="s">
        <v>30</v>
      </c>
      <c r="F149" s="57" t="s">
        <v>31</v>
      </c>
    </row>
    <row r="150" spans="1:7" ht="12.6" customHeight="1" thickBot="1" x14ac:dyDescent="0.25">
      <c r="A150" s="11" t="s">
        <v>17</v>
      </c>
      <c r="B150" s="12" t="s">
        <v>0</v>
      </c>
      <c r="C150" s="116">
        <f>'4.BDI'!C20*100</f>
        <v>16.38</v>
      </c>
      <c r="D150" s="13">
        <f>+F145</f>
        <v>11198.350924976219</v>
      </c>
      <c r="E150" s="13">
        <f>C150*D150/100</f>
        <v>1834.2898815111046</v>
      </c>
    </row>
    <row r="151" spans="1:7" s="2" customFormat="1" ht="9.75" customHeight="1" thickBot="1" x14ac:dyDescent="0.25">
      <c r="A151" s="7"/>
      <c r="B151" s="7"/>
      <c r="C151" s="7"/>
      <c r="D151" s="8"/>
      <c r="E151" s="8"/>
      <c r="F151" s="19">
        <f>+E150</f>
        <v>1834.2898815111046</v>
      </c>
      <c r="G151" s="4"/>
    </row>
    <row r="152" spans="1:7" s="2" customFormat="1" ht="9.75" customHeight="1" thickBot="1" x14ac:dyDescent="0.25">
      <c r="A152" s="7"/>
      <c r="B152" s="7"/>
      <c r="C152" s="7"/>
      <c r="D152" s="8"/>
      <c r="E152" s="8"/>
      <c r="F152" s="8"/>
      <c r="G152" s="4"/>
    </row>
    <row r="153" spans="1:7" s="2" customFormat="1" ht="9.75" customHeight="1" thickBot="1" x14ac:dyDescent="0.25">
      <c r="A153" s="22" t="s">
        <v>128</v>
      </c>
      <c r="B153" s="26"/>
      <c r="C153" s="26"/>
      <c r="D153" s="27"/>
      <c r="E153" s="28"/>
      <c r="F153" s="20">
        <f>F151</f>
        <v>1834.2898815111046</v>
      </c>
      <c r="G153" s="4"/>
    </row>
    <row r="154" spans="1:7" x14ac:dyDescent="0.2">
      <c r="A154" s="32"/>
      <c r="B154" s="32"/>
      <c r="C154" s="32"/>
      <c r="D154" s="33"/>
      <c r="E154" s="33"/>
      <c r="F154" s="31"/>
    </row>
    <row r="155" spans="1:7" ht="13.5" thickBot="1" x14ac:dyDescent="0.25"/>
    <row r="156" spans="1:7" ht="13.5" thickBot="1" x14ac:dyDescent="0.25">
      <c r="A156" s="22" t="s">
        <v>185</v>
      </c>
      <c r="B156" s="26"/>
      <c r="C156" s="26"/>
      <c r="D156" s="27"/>
      <c r="E156" s="28"/>
      <c r="F156" s="20">
        <f>F145+F153</f>
        <v>13032.640806487323</v>
      </c>
    </row>
    <row r="157" spans="1:7" ht="15.75" x14ac:dyDescent="0.2">
      <c r="A157" s="50"/>
      <c r="B157" s="50"/>
      <c r="C157" s="50"/>
      <c r="D157" s="51"/>
      <c r="E157" s="51"/>
      <c r="F157" s="51"/>
    </row>
    <row r="158" spans="1:7" ht="14.25" x14ac:dyDescent="0.2">
      <c r="A158" s="6"/>
      <c r="B158" s="6"/>
      <c r="C158" s="6"/>
      <c r="D158" s="34"/>
      <c r="E158" s="34"/>
    </row>
    <row r="159" spans="1:7" x14ac:dyDescent="0.2">
      <c r="A159" s="252" t="s">
        <v>149</v>
      </c>
      <c r="B159" s="205"/>
      <c r="C159" s="205"/>
      <c r="D159" s="206">
        <f>B96</f>
        <v>2540</v>
      </c>
      <c r="E159" s="269" t="s">
        <v>13</v>
      </c>
    </row>
    <row r="160" spans="1:7" ht="13.5" thickBot="1" x14ac:dyDescent="0.25"/>
    <row r="161" spans="1:6" ht="13.5" thickBot="1" x14ac:dyDescent="0.25">
      <c r="A161" s="22" t="s">
        <v>186</v>
      </c>
      <c r="B161" s="23"/>
      <c r="C161" s="23"/>
      <c r="D161" s="24"/>
      <c r="E161" s="207" t="s">
        <v>161</v>
      </c>
      <c r="F161" s="208">
        <f>IFERROR(F156/D159,"-")</f>
        <v>5.1309609474359537</v>
      </c>
    </row>
    <row r="162" spans="1:6" x14ac:dyDescent="0.2">
      <c r="A162" s="32"/>
      <c r="B162" s="32"/>
      <c r="C162" s="32"/>
      <c r="D162" s="33"/>
      <c r="E162" s="33"/>
      <c r="F162" s="33"/>
    </row>
    <row r="163" spans="1:6" ht="15.75" x14ac:dyDescent="0.2">
      <c r="A163" s="35"/>
      <c r="B163" s="8"/>
      <c r="C163" s="8"/>
    </row>
    <row r="164" spans="1:6" ht="15.75" x14ac:dyDescent="0.2">
      <c r="A164" s="35"/>
      <c r="B164" s="8"/>
      <c r="C164" s="8"/>
    </row>
    <row r="165" spans="1:6" ht="15.75" x14ac:dyDescent="0.2">
      <c r="A165" s="35"/>
      <c r="B165" s="8"/>
      <c r="C165" s="8"/>
    </row>
    <row r="183" spans="7:7" ht="9" customHeight="1" x14ac:dyDescent="0.2">
      <c r="G183" s="7"/>
    </row>
    <row r="195" spans="4:6" x14ac:dyDescent="0.2">
      <c r="D195" s="7"/>
      <c r="E195" s="7"/>
      <c r="F195" s="7"/>
    </row>
  </sheetData>
  <mergeCells count="6">
    <mergeCell ref="A38:D38"/>
    <mergeCell ref="A11:F11"/>
    <mergeCell ref="A12:F12"/>
    <mergeCell ref="A14:F14"/>
    <mergeCell ref="A33:E33"/>
    <mergeCell ref="A34:D34"/>
  </mergeCells>
  <dataValidations count="3">
    <dataValidation type="list" allowBlank="1" showInputMessage="1" showErrorMessage="1" sqref="N12:CQ15">
      <formula1>$A$236:$A$265</formula1>
    </dataValidation>
    <dataValidation type="list" showInputMessage="1" showErrorMessage="1" sqref="CU12:CU15">
      <formula1>$K$1:$K$2</formula1>
    </dataValidation>
    <dataValidation type="list" allowBlank="1" showInputMessage="1" showErrorMessage="1" sqref="M99:M102">
      <formula1>$A$82:$A$102</formula1>
    </dataValidation>
  </dataValidations>
  <hyperlinks>
    <hyperlink ref="A75" location="AbaRemun" display="3.1.2. Remuneração do Capital"/>
    <hyperlink ref="A64" location="AbaDeprec" display="3.1.1. Depreciação"/>
    <hyperlink ref="H93" r:id="rId1" display="http://receitadados.fazenda.rs.gov.br/paineis/combustiveis/"/>
  </hyperlinks>
  <pageMargins left="0.70866141732283472" right="0.70866141732283472" top="0.47244094488188981" bottom="0.47244094488188981" header="0.31496062992125984" footer="0.31496062992125984"/>
  <pageSetup paperSize="9" scale="76" fitToHeight="0" orientation="portrait" r:id="rId2"/>
  <headerFooter alignWithMargins="0">
    <oddFooter>&amp;R&amp;P de &amp;N</oddFooter>
  </headerFooter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rotas2!$B$2:$B$38</xm:f>
          </x14:formula1>
          <xm:sqref>B13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9">
    <pageSetUpPr fitToPage="1"/>
  </sheetPr>
  <dimension ref="A1:DI195"/>
  <sheetViews>
    <sheetView topLeftCell="A149" zoomScaleNormal="100" zoomScaleSheetLayoutView="100" workbookViewId="0">
      <selection activeCell="K123" sqref="K123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2.570312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3.7109375" style="8" customWidth="1"/>
    <col min="8" max="8" width="23.7109375" style="7" customWidth="1"/>
    <col min="9" max="9" width="14.5703125" style="7" customWidth="1"/>
    <col min="10" max="10" width="13.42578125" style="7" customWidth="1"/>
    <col min="11" max="11" width="11.28515625" style="7" bestFit="1" customWidth="1"/>
    <col min="12" max="12" width="11.140625" style="7" customWidth="1"/>
    <col min="13" max="13" width="10.42578125" style="7" customWidth="1"/>
    <col min="14" max="95" width="17.42578125" style="7" customWidth="1"/>
    <col min="96" max="96" width="21.42578125" style="7" customWidth="1"/>
    <col min="97" max="99" width="9.140625" style="7"/>
    <col min="100" max="100" width="11.28515625" style="7" bestFit="1" customWidth="1"/>
    <col min="101" max="16384" width="9.140625" style="7"/>
  </cols>
  <sheetData>
    <row r="1" spans="1:113" ht="15.75" x14ac:dyDescent="0.2">
      <c r="A1" s="235" t="s">
        <v>110</v>
      </c>
      <c r="M1" s="7">
        <v>4</v>
      </c>
    </row>
    <row r="2" spans="1:113" ht="15.75" x14ac:dyDescent="0.2">
      <c r="A2" s="266" t="s">
        <v>139</v>
      </c>
    </row>
    <row r="3" spans="1:113" ht="15.75" x14ac:dyDescent="0.2">
      <c r="A3" s="266" t="s">
        <v>140</v>
      </c>
    </row>
    <row r="4" spans="1:113" ht="15.75" x14ac:dyDescent="0.2">
      <c r="A4" s="266"/>
    </row>
    <row r="5" spans="1:113" s="2" customFormat="1" ht="15.6" customHeight="1" x14ac:dyDescent="0.2">
      <c r="A5" s="267" t="s">
        <v>111</v>
      </c>
      <c r="C5" s="114"/>
      <c r="D5" s="114"/>
      <c r="E5" s="114"/>
      <c r="F5" s="114"/>
      <c r="G5" s="4"/>
    </row>
    <row r="6" spans="1:113" s="2" customFormat="1" ht="15.6" customHeight="1" x14ac:dyDescent="0.2">
      <c r="A6" s="266" t="s">
        <v>153</v>
      </c>
      <c r="B6" s="114"/>
      <c r="C6" s="114"/>
      <c r="D6" s="114"/>
      <c r="E6" s="114"/>
      <c r="F6" s="114"/>
      <c r="G6" s="4"/>
    </row>
    <row r="7" spans="1:113" s="2" customFormat="1" ht="15.6" customHeight="1" x14ac:dyDescent="0.2">
      <c r="A7" s="113"/>
      <c r="B7" s="114"/>
      <c r="C7" s="114"/>
      <c r="D7" s="114"/>
      <c r="E7" s="114"/>
      <c r="F7" s="114"/>
      <c r="G7" s="4"/>
    </row>
    <row r="8" spans="1:113" s="2" customFormat="1" ht="15.6" customHeight="1" x14ac:dyDescent="0.2">
      <c r="A8" s="236"/>
      <c r="B8" s="114"/>
      <c r="C8" s="114"/>
      <c r="D8" s="114"/>
      <c r="E8" s="114"/>
      <c r="F8" s="114"/>
      <c r="G8" s="4"/>
    </row>
    <row r="9" spans="1:113" s="2" customFormat="1" ht="15.6" customHeight="1" x14ac:dyDescent="0.2">
      <c r="A9" s="236"/>
      <c r="B9" s="114"/>
      <c r="C9" s="114"/>
      <c r="D9" s="114"/>
      <c r="E9" s="114"/>
      <c r="F9" s="114"/>
      <c r="G9" s="4"/>
      <c r="CY9" s="274"/>
    </row>
    <row r="10" spans="1:113" s="2" customFormat="1" ht="16.5" customHeight="1" thickBot="1" x14ac:dyDescent="0.25">
      <c r="A10" s="5"/>
      <c r="B10" s="3"/>
      <c r="C10" s="3"/>
      <c r="D10" s="4"/>
      <c r="E10" s="4"/>
      <c r="F10" s="4"/>
      <c r="G10" s="4"/>
    </row>
    <row r="11" spans="1:113" s="6" customFormat="1" ht="18" x14ac:dyDescent="0.2">
      <c r="A11" s="359" t="s">
        <v>194</v>
      </c>
      <c r="B11" s="360"/>
      <c r="C11" s="360"/>
      <c r="D11" s="360"/>
      <c r="E11" s="360"/>
      <c r="F11" s="361"/>
      <c r="G11" s="34"/>
    </row>
    <row r="12" spans="1:113" s="6" customFormat="1" ht="21.75" customHeight="1" x14ac:dyDescent="0.2">
      <c r="A12" s="362" t="s">
        <v>23</v>
      </c>
      <c r="B12" s="363"/>
      <c r="C12" s="363"/>
      <c r="D12" s="363"/>
      <c r="E12" s="363"/>
      <c r="F12" s="364"/>
      <c r="G12" s="34"/>
      <c r="J12" s="253"/>
      <c r="K12" s="254"/>
      <c r="L12" s="254"/>
      <c r="M12" s="255"/>
      <c r="N12" s="253"/>
      <c r="O12" s="253"/>
      <c r="P12" s="253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  <c r="AU12" s="253"/>
      <c r="AV12" s="253"/>
      <c r="AW12" s="253"/>
      <c r="AX12" s="253"/>
      <c r="AY12" s="253"/>
      <c r="AZ12" s="253"/>
      <c r="BA12" s="253"/>
      <c r="BB12" s="253"/>
      <c r="BC12" s="253"/>
      <c r="BD12" s="253"/>
      <c r="BE12" s="253"/>
      <c r="BF12" s="253"/>
      <c r="BG12" s="253"/>
      <c r="BH12" s="253"/>
      <c r="BI12" s="253"/>
      <c r="BJ12" s="253"/>
      <c r="BK12" s="253"/>
      <c r="BL12" s="253"/>
      <c r="BM12" s="253"/>
      <c r="BN12" s="253"/>
      <c r="BO12" s="253"/>
      <c r="BP12" s="253"/>
      <c r="BQ12" s="253"/>
      <c r="BR12" s="253"/>
      <c r="BS12" s="253"/>
      <c r="BT12" s="253"/>
      <c r="BU12" s="253"/>
      <c r="BV12" s="253"/>
      <c r="BW12" s="253"/>
      <c r="BX12" s="253"/>
      <c r="BY12" s="253"/>
      <c r="BZ12" s="253"/>
      <c r="CA12" s="253"/>
      <c r="CB12" s="253"/>
      <c r="CC12" s="253"/>
      <c r="CD12" s="253"/>
      <c r="CE12" s="253"/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6"/>
      <c r="CS12" s="253"/>
      <c r="CT12" s="253"/>
      <c r="CU12" s="253"/>
      <c r="CV12" s="253"/>
      <c r="CW12" s="254"/>
      <c r="CX12" s="257"/>
    </row>
    <row r="13" spans="1:113" s="2" customFormat="1" ht="32.25" thickBot="1" x14ac:dyDescent="0.25">
      <c r="A13" s="291" t="s">
        <v>183</v>
      </c>
      <c r="B13" s="292">
        <v>14</v>
      </c>
      <c r="C13" s="293" t="s">
        <v>184</v>
      </c>
      <c r="D13" s="294">
        <f>VLOOKUP(B13,rotas2!$B$2:$G$38,4,0)</f>
        <v>79</v>
      </c>
      <c r="E13" s="281"/>
      <c r="F13" s="282"/>
      <c r="G13" s="4"/>
      <c r="J13" s="253"/>
      <c r="K13" s="254"/>
      <c r="L13" s="254"/>
      <c r="M13" s="255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3"/>
      <c r="BA13" s="253"/>
      <c r="BB13" s="253"/>
      <c r="BC13" s="253"/>
      <c r="BD13" s="253"/>
      <c r="BE13" s="253"/>
      <c r="BF13" s="253"/>
      <c r="BG13" s="253"/>
      <c r="BH13" s="253"/>
      <c r="BI13" s="253"/>
      <c r="BJ13" s="253"/>
      <c r="BK13" s="253"/>
      <c r="BL13" s="253"/>
      <c r="BM13" s="253"/>
      <c r="BN13" s="253"/>
      <c r="BO13" s="253"/>
      <c r="BP13" s="253"/>
      <c r="BQ13" s="253"/>
      <c r="BR13" s="253"/>
      <c r="BS13" s="253"/>
      <c r="BT13" s="253"/>
      <c r="BU13" s="253"/>
      <c r="BV13" s="253"/>
      <c r="BW13" s="253"/>
      <c r="BX13" s="253"/>
      <c r="BY13" s="253"/>
      <c r="BZ13" s="253"/>
      <c r="CA13" s="253"/>
      <c r="CB13" s="253"/>
      <c r="CC13" s="253"/>
      <c r="CD13" s="253"/>
      <c r="CE13" s="253"/>
      <c r="CF13" s="253"/>
      <c r="CG13" s="253"/>
      <c r="CH13" s="253"/>
      <c r="CI13" s="253"/>
      <c r="CJ13" s="253"/>
      <c r="CK13" s="253"/>
      <c r="CL13" s="253"/>
      <c r="CM13" s="253"/>
      <c r="CN13" s="253"/>
      <c r="CO13" s="253"/>
      <c r="CP13" s="253"/>
      <c r="CQ13" s="253"/>
      <c r="CR13" s="256"/>
      <c r="CS13" s="253"/>
      <c r="CT13" s="253"/>
      <c r="CU13" s="253"/>
      <c r="CV13" s="253"/>
      <c r="CW13" s="254"/>
      <c r="CX13" s="257"/>
      <c r="CZ13" s="6"/>
      <c r="DA13" s="6"/>
      <c r="DB13" s="6"/>
      <c r="DC13" s="6"/>
      <c r="DE13" s="6"/>
      <c r="DF13" s="6"/>
      <c r="DG13" s="6"/>
      <c r="DI13" s="6"/>
    </row>
    <row r="14" spans="1:113" s="2" customFormat="1" ht="15.75" customHeight="1" thickBot="1" x14ac:dyDescent="0.25">
      <c r="A14" s="368" t="s">
        <v>109</v>
      </c>
      <c r="B14" s="369"/>
      <c r="C14" s="369"/>
      <c r="D14" s="369"/>
      <c r="E14" s="369"/>
      <c r="F14" s="370"/>
      <c r="G14" s="242"/>
      <c r="H14" s="243"/>
      <c r="J14" s="253"/>
      <c r="K14" s="254"/>
      <c r="L14" s="254"/>
      <c r="M14" s="255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  <c r="AU14" s="253"/>
      <c r="AV14" s="253"/>
      <c r="AW14" s="253"/>
      <c r="AX14" s="253"/>
      <c r="AY14" s="253"/>
      <c r="AZ14" s="253"/>
      <c r="BA14" s="253"/>
      <c r="BB14" s="253"/>
      <c r="BC14" s="253"/>
      <c r="BD14" s="253"/>
      <c r="BE14" s="253"/>
      <c r="BF14" s="253"/>
      <c r="BG14" s="253"/>
      <c r="BH14" s="253"/>
      <c r="BI14" s="253"/>
      <c r="BJ14" s="253"/>
      <c r="BK14" s="253"/>
      <c r="BL14" s="253"/>
      <c r="BM14" s="253"/>
      <c r="BN14" s="253"/>
      <c r="BO14" s="253"/>
      <c r="BP14" s="253"/>
      <c r="BQ14" s="253"/>
      <c r="BR14" s="253"/>
      <c r="BS14" s="253"/>
      <c r="BT14" s="253"/>
      <c r="BU14" s="253"/>
      <c r="BV14" s="253"/>
      <c r="BW14" s="253"/>
      <c r="BX14" s="253"/>
      <c r="BY14" s="253"/>
      <c r="BZ14" s="253"/>
      <c r="CA14" s="253"/>
      <c r="CB14" s="253"/>
      <c r="CC14" s="253"/>
      <c r="CD14" s="253"/>
      <c r="CE14" s="253"/>
      <c r="CF14" s="253"/>
      <c r="CG14" s="253"/>
      <c r="CH14" s="253"/>
      <c r="CI14" s="253"/>
      <c r="CJ14" s="253"/>
      <c r="CK14" s="253"/>
      <c r="CL14" s="253"/>
      <c r="CM14" s="253"/>
      <c r="CN14" s="253"/>
      <c r="CO14" s="253"/>
      <c r="CP14" s="253"/>
      <c r="CQ14" s="253"/>
      <c r="CR14" s="256"/>
      <c r="CS14" s="253"/>
      <c r="CT14" s="253"/>
      <c r="CU14" s="253"/>
      <c r="CV14" s="253"/>
      <c r="CW14" s="254"/>
      <c r="CX14" s="260"/>
      <c r="CZ14" s="6"/>
      <c r="DA14" s="6"/>
      <c r="DB14" s="6"/>
      <c r="DC14" s="6"/>
      <c r="DE14" s="6"/>
      <c r="DF14" s="6"/>
      <c r="DG14" s="6"/>
      <c r="DI14" s="6"/>
    </row>
    <row r="15" spans="1:113" s="2" customFormat="1" ht="15.75" customHeight="1" x14ac:dyDescent="0.2">
      <c r="A15" s="58" t="s">
        <v>108</v>
      </c>
      <c r="B15" s="36"/>
      <c r="C15" s="36"/>
      <c r="D15" s="212"/>
      <c r="E15" s="92" t="s">
        <v>18</v>
      </c>
      <c r="F15" s="37" t="s">
        <v>0</v>
      </c>
      <c r="G15" s="4"/>
      <c r="J15" s="253"/>
      <c r="K15" s="254"/>
      <c r="L15" s="254"/>
      <c r="M15" s="255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53"/>
      <c r="AY15" s="253"/>
      <c r="AZ15" s="253"/>
      <c r="BA15" s="253"/>
      <c r="BB15" s="253"/>
      <c r="BC15" s="253"/>
      <c r="BD15" s="253"/>
      <c r="BE15" s="253"/>
      <c r="BF15" s="253"/>
      <c r="BG15" s="253"/>
      <c r="BH15" s="253"/>
      <c r="BI15" s="253"/>
      <c r="BJ15" s="253"/>
      <c r="BK15" s="253"/>
      <c r="BL15" s="253"/>
      <c r="BM15" s="253"/>
      <c r="BN15" s="253"/>
      <c r="BO15" s="253"/>
      <c r="BP15" s="253"/>
      <c r="BQ15" s="253"/>
      <c r="BR15" s="253"/>
      <c r="BS15" s="253"/>
      <c r="BT15" s="253"/>
      <c r="BU15" s="253"/>
      <c r="BV15" s="253"/>
      <c r="BW15" s="253"/>
      <c r="BX15" s="253"/>
      <c r="BY15" s="253"/>
      <c r="BZ15" s="253"/>
      <c r="CA15" s="253"/>
      <c r="CB15" s="253"/>
      <c r="CC15" s="253"/>
      <c r="CD15" s="253"/>
      <c r="CE15" s="253"/>
      <c r="CF15" s="253"/>
      <c r="CG15" s="253"/>
      <c r="CH15" s="253"/>
      <c r="CI15" s="253"/>
      <c r="CJ15" s="253"/>
      <c r="CK15" s="253"/>
      <c r="CL15" s="253"/>
      <c r="CM15" s="253"/>
      <c r="CN15" s="253"/>
      <c r="CO15" s="253"/>
      <c r="CP15" s="253"/>
      <c r="CQ15" s="253"/>
      <c r="CR15" s="256"/>
      <c r="CS15" s="253"/>
      <c r="CT15" s="253"/>
      <c r="CU15" s="253"/>
      <c r="CV15" s="253"/>
      <c r="CW15" s="254"/>
      <c r="CX15" s="257"/>
      <c r="CZ15" s="6"/>
      <c r="DA15" s="6"/>
      <c r="DB15" s="6"/>
      <c r="DC15" s="6"/>
      <c r="DE15" s="6"/>
      <c r="DF15" s="6"/>
      <c r="DG15" s="6"/>
      <c r="DI15" s="6"/>
    </row>
    <row r="16" spans="1:113" s="9" customFormat="1" ht="15.75" customHeight="1" x14ac:dyDescent="0.2">
      <c r="A16" s="100" t="str">
        <f>A43</f>
        <v>1. Mão-de-obra</v>
      </c>
      <c r="B16" s="101"/>
      <c r="C16" s="102"/>
      <c r="D16" s="102"/>
      <c r="E16" s="209">
        <f>+F59</f>
        <v>6360.8903436319997</v>
      </c>
      <c r="F16" s="103">
        <f t="shared" ref="F16:F29" si="0">IFERROR(E16/$E$30,0)</f>
        <v>0.41922303372401964</v>
      </c>
      <c r="G16" s="40"/>
      <c r="DB16" s="6"/>
      <c r="DC16" s="6"/>
    </row>
    <row r="17" spans="1:100" s="2" customFormat="1" ht="15.75" customHeight="1" x14ac:dyDescent="0.2">
      <c r="A17" s="45" t="str">
        <f>A44</f>
        <v>1.1. Motorista Turno do Dia</v>
      </c>
      <c r="B17" s="41"/>
      <c r="C17" s="43"/>
      <c r="D17" s="43"/>
      <c r="E17" s="210">
        <f>F51</f>
        <v>5709.6903436319999</v>
      </c>
      <c r="F17" s="52">
        <f t="shared" si="0"/>
        <v>0.37630482183653058</v>
      </c>
      <c r="G17" s="240"/>
      <c r="H17" s="240"/>
    </row>
    <row r="18" spans="1:100" s="2" customFormat="1" ht="15.75" customHeight="1" x14ac:dyDescent="0.2">
      <c r="A18" s="45" t="str">
        <f>A53</f>
        <v>1.2. Vale-alimentação (diário)</v>
      </c>
      <c r="B18" s="41"/>
      <c r="C18" s="43"/>
      <c r="D18" s="43"/>
      <c r="E18" s="210">
        <f>F56</f>
        <v>651.20000000000005</v>
      </c>
      <c r="F18" s="52">
        <f t="shared" si="0"/>
        <v>4.2918211887489115E-2</v>
      </c>
      <c r="G18" s="240"/>
      <c r="H18" s="240"/>
    </row>
    <row r="19" spans="1:100" s="9" customFormat="1" ht="15.75" customHeight="1" x14ac:dyDescent="0.2">
      <c r="A19" s="111" t="str">
        <f>A61</f>
        <v>2. Veículos e Equipamentos</v>
      </c>
      <c r="B19" s="112"/>
      <c r="C19" s="102"/>
      <c r="D19" s="102"/>
      <c r="E19" s="209">
        <f>+F119</f>
        <v>6234.8902245801937</v>
      </c>
      <c r="F19" s="103">
        <f t="shared" si="0"/>
        <v>0.41091882640320537</v>
      </c>
      <c r="G19" s="241"/>
      <c r="H19" s="241"/>
    </row>
    <row r="20" spans="1:100" s="2" customFormat="1" ht="15.75" customHeight="1" x14ac:dyDescent="0.2">
      <c r="A20" s="59" t="str">
        <f>A63</f>
        <v>2.1. Veículo</v>
      </c>
      <c r="B20" s="42"/>
      <c r="C20" s="43"/>
      <c r="D20" s="43"/>
      <c r="E20" s="210">
        <f>SUM(E21:E26)</f>
        <v>6234.8902245801937</v>
      </c>
      <c r="F20" s="118">
        <f t="shared" si="0"/>
        <v>0.41091882640320537</v>
      </c>
      <c r="G20" s="241"/>
      <c r="H20" s="241"/>
    </row>
    <row r="21" spans="1:100" s="2" customFormat="1" ht="15.75" customHeight="1" x14ac:dyDescent="0.2">
      <c r="A21" s="59" t="str">
        <f>A64</f>
        <v>2.1.1. Depreciação</v>
      </c>
      <c r="B21" s="42"/>
      <c r="C21" s="43"/>
      <c r="D21" s="43"/>
      <c r="E21" s="210">
        <f>F73</f>
        <v>591.15754616921004</v>
      </c>
      <c r="F21" s="118">
        <f>IFERROR(E21/$E$30,0)</f>
        <v>3.896103320850474E-2</v>
      </c>
      <c r="G21" s="40"/>
      <c r="H21" s="241"/>
      <c r="CV21" s="4"/>
    </row>
    <row r="22" spans="1:100" s="2" customFormat="1" ht="15.75" customHeight="1" x14ac:dyDescent="0.2">
      <c r="A22" s="59" t="str">
        <f>A75</f>
        <v>2.1.2. Remuneração do Capital</v>
      </c>
      <c r="B22" s="42"/>
      <c r="C22" s="43"/>
      <c r="D22" s="43"/>
      <c r="E22" s="210">
        <f>F83</f>
        <v>800.44696412526946</v>
      </c>
      <c r="F22" s="118">
        <f t="shared" si="0"/>
        <v>5.275453380071516E-2</v>
      </c>
      <c r="G22" s="241"/>
      <c r="H22" s="241"/>
      <c r="CV22" s="4"/>
    </row>
    <row r="23" spans="1:100" s="2" customFormat="1" ht="15.75" customHeight="1" x14ac:dyDescent="0.2">
      <c r="A23" s="59" t="str">
        <f>A85</f>
        <v>2.1.3. Impostos e Seguros</v>
      </c>
      <c r="B23" s="42"/>
      <c r="C23" s="43"/>
      <c r="D23" s="43"/>
      <c r="E23" s="210">
        <f>F91</f>
        <v>250</v>
      </c>
      <c r="F23" s="118">
        <f t="shared" si="0"/>
        <v>1.6476586259017628E-2</v>
      </c>
      <c r="G23" s="241"/>
      <c r="H23" s="241"/>
      <c r="CV23" s="4"/>
    </row>
    <row r="24" spans="1:100" s="2" customFormat="1" ht="15.75" customHeight="1" x14ac:dyDescent="0.2">
      <c r="A24" s="59" t="str">
        <f>A94</f>
        <v>2.1.4. Consumos</v>
      </c>
      <c r="B24" s="42"/>
      <c r="C24" s="43"/>
      <c r="D24" s="43"/>
      <c r="E24" s="210">
        <f>F104</f>
        <v>3439.8857142857146</v>
      </c>
      <c r="F24" s="118">
        <f t="shared" si="0"/>
        <v>0.22671029477036417</v>
      </c>
      <c r="G24" s="40"/>
      <c r="H24" s="241"/>
      <c r="CV24" s="4"/>
    </row>
    <row r="25" spans="1:100" s="2" customFormat="1" ht="15.75" customHeight="1" x14ac:dyDescent="0.2">
      <c r="A25" s="59" t="str">
        <f>A106</f>
        <v>2.1.5. Manutenção</v>
      </c>
      <c r="B25" s="42"/>
      <c r="C25" s="43"/>
      <c r="D25" s="43"/>
      <c r="E25" s="210">
        <f>F109</f>
        <v>869.00000000000011</v>
      </c>
      <c r="F25" s="118">
        <f t="shared" si="0"/>
        <v>5.7272613836345278E-2</v>
      </c>
      <c r="G25" s="40"/>
      <c r="H25" s="241"/>
      <c r="CV25" s="274"/>
    </row>
    <row r="26" spans="1:100" s="2" customFormat="1" ht="15.75" customHeight="1" x14ac:dyDescent="0.2">
      <c r="A26" s="59" t="str">
        <f>A111</f>
        <v>2.1.6. Pneus</v>
      </c>
      <c r="B26" s="42"/>
      <c r="C26" s="43"/>
      <c r="D26" s="43"/>
      <c r="E26" s="210">
        <f>F116</f>
        <v>284.39999999999998</v>
      </c>
      <c r="F26" s="118">
        <f t="shared" si="0"/>
        <v>1.874376452825845E-2</v>
      </c>
      <c r="G26" s="241"/>
      <c r="H26" s="241"/>
    </row>
    <row r="27" spans="1:100" s="2" customFormat="1" ht="15.75" customHeight="1" x14ac:dyDescent="0.2">
      <c r="A27" s="111" t="str">
        <f>A121</f>
        <v>3. Uniformes</v>
      </c>
      <c r="B27" s="112"/>
      <c r="C27" s="102"/>
      <c r="D27" s="102"/>
      <c r="E27" s="209">
        <f>F130</f>
        <v>29.999999999999996</v>
      </c>
      <c r="F27" s="103">
        <f t="shared" ref="F27" si="1">IFERROR(E27/$E$30,0)</f>
        <v>1.977190351082115E-3</v>
      </c>
      <c r="G27" s="241"/>
      <c r="H27" s="241"/>
    </row>
    <row r="28" spans="1:100" s="9" customFormat="1" ht="15.75" customHeight="1" x14ac:dyDescent="0.2">
      <c r="A28" s="111" t="str">
        <f>A133</f>
        <v>4. Outros materiais e serviços</v>
      </c>
      <c r="B28" s="112"/>
      <c r="C28" s="102"/>
      <c r="D28" s="102"/>
      <c r="E28" s="209">
        <f>+F142</f>
        <v>437.5</v>
      </c>
      <c r="F28" s="103">
        <f t="shared" si="0"/>
        <v>2.8834025953280846E-2</v>
      </c>
      <c r="G28" s="241"/>
      <c r="H28" s="241"/>
    </row>
    <row r="29" spans="1:100" s="9" customFormat="1" ht="15.75" customHeight="1" thickBot="1" x14ac:dyDescent="0.25">
      <c r="A29" s="111" t="str">
        <f>A147</f>
        <v>5. Benefícios e Despesas Indiretas - BDI</v>
      </c>
      <c r="B29" s="112"/>
      <c r="C29" s="102"/>
      <c r="D29" s="102"/>
      <c r="E29" s="211">
        <f>+F153</f>
        <v>2139.7653570731572</v>
      </c>
      <c r="F29" s="103">
        <f t="shared" si="0"/>
        <v>0.14102411391949413</v>
      </c>
      <c r="G29" s="241"/>
      <c r="H29" s="241"/>
    </row>
    <row r="30" spans="1:100" s="2" customFormat="1" ht="15.75" customHeight="1" thickBot="1" x14ac:dyDescent="0.25">
      <c r="A30" s="38" t="str">
        <f>A156</f>
        <v>VALOR MENSAL TOTAL (R$/mês)</v>
      </c>
      <c r="B30" s="39"/>
      <c r="C30" s="24"/>
      <c r="D30" s="24"/>
      <c r="E30" s="280">
        <f>E16+E19+E28+E29</f>
        <v>15173.045925285351</v>
      </c>
      <c r="F30" s="117">
        <f>F16+F19+F28+F29</f>
        <v>1</v>
      </c>
      <c r="G30" s="244"/>
      <c r="H30" s="244"/>
    </row>
    <row r="31" spans="1:100" ht="15.75" x14ac:dyDescent="0.2">
      <c r="A31" s="283" t="str">
        <f>A161</f>
        <v>VALOR POR km:</v>
      </c>
      <c r="B31" s="284"/>
      <c r="C31" s="285"/>
      <c r="D31" s="285"/>
      <c r="E31" s="286">
        <f>F161</f>
        <v>9.6221809653704753</v>
      </c>
    </row>
    <row r="32" spans="1:100" ht="13.5" thickBot="1" x14ac:dyDescent="0.25"/>
    <row r="33" spans="1:12" s="2" customFormat="1" ht="15" customHeight="1" thickBot="1" x14ac:dyDescent="0.25">
      <c r="A33" s="368" t="s">
        <v>45</v>
      </c>
      <c r="B33" s="369"/>
      <c r="C33" s="369"/>
      <c r="D33" s="369"/>
      <c r="E33" s="370"/>
      <c r="F33" s="8"/>
      <c r="G33" s="4"/>
    </row>
    <row r="34" spans="1:12" s="2" customFormat="1" ht="15" customHeight="1" thickBot="1" x14ac:dyDescent="0.25">
      <c r="A34" s="365" t="s">
        <v>19</v>
      </c>
      <c r="B34" s="366"/>
      <c r="C34" s="366"/>
      <c r="D34" s="367"/>
      <c r="E34" s="44" t="s">
        <v>20</v>
      </c>
      <c r="F34" s="8"/>
      <c r="G34" s="4"/>
    </row>
    <row r="35" spans="1:12" s="2" customFormat="1" ht="15" customHeight="1" x14ac:dyDescent="0.2">
      <c r="A35" s="61" t="str">
        <f>+A44</f>
        <v>1.1. Motorista Turno do Dia</v>
      </c>
      <c r="B35" s="60"/>
      <c r="C35" s="60"/>
      <c r="D35" s="66"/>
      <c r="E35" s="63">
        <f>C50</f>
        <v>1</v>
      </c>
      <c r="F35" s="8"/>
      <c r="G35" s="4"/>
    </row>
    <row r="36" spans="1:12" s="2" customFormat="1" ht="15" customHeight="1" thickBot="1" x14ac:dyDescent="0.25">
      <c r="A36" s="64" t="s">
        <v>173</v>
      </c>
      <c r="B36" s="65"/>
      <c r="C36" s="65"/>
      <c r="D36" s="67"/>
      <c r="E36" s="68">
        <f>SUM(E35:E35)</f>
        <v>1</v>
      </c>
      <c r="F36" s="8"/>
      <c r="G36" s="4"/>
      <c r="H36" s="250"/>
      <c r="I36" s="7"/>
      <c r="J36" s="7"/>
      <c r="K36" s="7"/>
      <c r="L36" s="251"/>
    </row>
    <row r="37" spans="1:12" s="2" customFormat="1" ht="15" customHeight="1" thickBot="1" x14ac:dyDescent="0.25">
      <c r="A37" s="104"/>
      <c r="B37" s="105"/>
      <c r="C37" s="53"/>
      <c r="D37" s="53"/>
      <c r="E37" s="106"/>
      <c r="F37" s="8"/>
      <c r="G37" s="4"/>
      <c r="H37"/>
      <c r="I37" s="10"/>
      <c r="J37" s="10"/>
      <c r="K37" s="10"/>
      <c r="L37" s="10"/>
    </row>
    <row r="38" spans="1:12" s="2" customFormat="1" ht="15" customHeight="1" x14ac:dyDescent="0.2">
      <c r="A38" s="357" t="s">
        <v>26</v>
      </c>
      <c r="B38" s="358"/>
      <c r="C38" s="358"/>
      <c r="D38" s="358"/>
      <c r="E38" s="44" t="s">
        <v>20</v>
      </c>
      <c r="F38" s="7"/>
      <c r="G38" s="4"/>
      <c r="H38" s="250"/>
      <c r="I38" s="7"/>
      <c r="J38" s="7"/>
      <c r="K38" s="7"/>
      <c r="L38" s="7"/>
    </row>
    <row r="39" spans="1:12" s="2" customFormat="1" ht="15" customHeight="1" thickBot="1" x14ac:dyDescent="0.25">
      <c r="A39" s="107" t="str">
        <f>+A63</f>
        <v>2.1. Veículo</v>
      </c>
      <c r="B39" s="108"/>
      <c r="C39" s="108"/>
      <c r="D39" s="109"/>
      <c r="E39" s="110">
        <f>C72</f>
        <v>1</v>
      </c>
      <c r="F39" s="7"/>
      <c r="G39" s="4"/>
      <c r="H39"/>
      <c r="I39" s="7"/>
      <c r="J39" s="7"/>
      <c r="K39" s="7"/>
      <c r="L39" s="7"/>
    </row>
    <row r="40" spans="1:12" s="2" customFormat="1" ht="15" customHeight="1" thickBot="1" x14ac:dyDescent="0.25">
      <c r="A40" s="53"/>
      <c r="B40" s="53"/>
      <c r="C40" s="53"/>
      <c r="D40" s="48"/>
      <c r="E40" s="204"/>
      <c r="F40" s="7"/>
      <c r="G40" s="4"/>
      <c r="H40" s="250"/>
      <c r="I40" s="7"/>
      <c r="J40" s="7"/>
      <c r="K40" s="5"/>
      <c r="L40" s="7"/>
    </row>
    <row r="41" spans="1:12" s="9" customFormat="1" ht="15.75" customHeight="1" thickBot="1" x14ac:dyDescent="0.25">
      <c r="A41" s="213" t="s">
        <v>107</v>
      </c>
      <c r="B41" s="214">
        <v>1</v>
      </c>
      <c r="C41" s="33"/>
      <c r="D41" s="32"/>
      <c r="E41" s="125"/>
      <c r="G41" s="40"/>
      <c r="H41" s="250"/>
    </row>
    <row r="42" spans="1:12" s="2" customFormat="1" ht="15.75" customHeight="1" x14ac:dyDescent="0.2">
      <c r="A42" s="53"/>
      <c r="B42" s="53"/>
      <c r="C42" s="53"/>
      <c r="D42" s="48"/>
      <c r="E42" s="62"/>
      <c r="F42" s="7"/>
      <c r="G42" s="4"/>
      <c r="H42"/>
      <c r="I42" s="7"/>
      <c r="J42" s="7"/>
      <c r="K42" s="7"/>
      <c r="L42" s="7"/>
    </row>
    <row r="43" spans="1:12" ht="13.15" customHeight="1" x14ac:dyDescent="0.2">
      <c r="A43" s="9" t="s">
        <v>24</v>
      </c>
      <c r="H43" s="272"/>
      <c r="I43" s="251"/>
      <c r="J43" s="9"/>
      <c r="K43" s="9"/>
      <c r="L43" s="9"/>
    </row>
    <row r="44" spans="1:12" ht="15" thickBot="1" x14ac:dyDescent="0.25">
      <c r="A44" s="5" t="s">
        <v>146</v>
      </c>
      <c r="C44" s="5"/>
      <c r="H44" s="272"/>
      <c r="I44" s="5"/>
      <c r="J44" s="5"/>
      <c r="K44" s="5"/>
      <c r="L44" s="251"/>
    </row>
    <row r="45" spans="1:12" s="10" customFormat="1" ht="13.15" customHeight="1" thickBot="1" x14ac:dyDescent="0.25">
      <c r="A45" s="54" t="s">
        <v>28</v>
      </c>
      <c r="B45" s="55" t="s">
        <v>29</v>
      </c>
      <c r="C45" s="55" t="s">
        <v>20</v>
      </c>
      <c r="D45" s="56" t="s">
        <v>127</v>
      </c>
      <c r="E45" s="56" t="s">
        <v>30</v>
      </c>
      <c r="F45" s="57" t="s">
        <v>31</v>
      </c>
      <c r="G45" s="8"/>
      <c r="H45" s="250"/>
      <c r="I45" s="5"/>
      <c r="J45" s="5"/>
      <c r="K45" s="5"/>
      <c r="L45" s="251"/>
    </row>
    <row r="46" spans="1:12" x14ac:dyDescent="0.2">
      <c r="A46" s="237" t="s">
        <v>116</v>
      </c>
      <c r="B46" s="12" t="s">
        <v>5</v>
      </c>
      <c r="C46" s="12">
        <v>1</v>
      </c>
      <c r="D46" s="72">
        <v>3365.78</v>
      </c>
      <c r="E46" s="13">
        <f>C46*D46</f>
        <v>3365.78</v>
      </c>
      <c r="H46" s="229">
        <v>2441.48</v>
      </c>
      <c r="I46" s="271"/>
      <c r="J46" s="10"/>
      <c r="K46" s="10"/>
      <c r="L46" s="10"/>
    </row>
    <row r="47" spans="1:12" s="9" customFormat="1" ht="13.5" x14ac:dyDescent="0.2">
      <c r="A47" s="83" t="s">
        <v>1</v>
      </c>
      <c r="B47" s="94"/>
      <c r="C47" s="94"/>
      <c r="D47" s="95"/>
      <c r="E47" s="85">
        <f>SUM(E46:E46)</f>
        <v>3365.78</v>
      </c>
      <c r="F47" s="40"/>
      <c r="G47" s="40"/>
      <c r="H47" s="250"/>
      <c r="I47" s="241"/>
      <c r="J47" s="5"/>
      <c r="K47" s="5"/>
      <c r="L47" s="10"/>
    </row>
    <row r="48" spans="1:12" x14ac:dyDescent="0.2">
      <c r="A48" s="14" t="s">
        <v>2</v>
      </c>
      <c r="B48" s="15" t="s">
        <v>0</v>
      </c>
      <c r="C48" s="116">
        <f>'2.Encargos Sociais'!C38*100</f>
        <v>69.639439999999993</v>
      </c>
      <c r="D48" s="16">
        <f>E47</f>
        <v>3365.78</v>
      </c>
      <c r="E48" s="16">
        <f>D48*C48/100</f>
        <v>2343.9103436319997</v>
      </c>
      <c r="H48"/>
      <c r="I48" s="241"/>
      <c r="J48" s="5"/>
      <c r="K48" s="5"/>
      <c r="L48" s="10"/>
    </row>
    <row r="49" spans="1:12" s="9" customFormat="1" ht="13.5" x14ac:dyDescent="0.2">
      <c r="A49" s="83" t="s">
        <v>132</v>
      </c>
      <c r="B49" s="220"/>
      <c r="C49" s="220"/>
      <c r="D49" s="221"/>
      <c r="E49" s="85">
        <f>E47+E48</f>
        <v>5709.6903436319999</v>
      </c>
      <c r="F49" s="40"/>
      <c r="G49" s="40"/>
      <c r="H49" s="250"/>
      <c r="I49" s="241"/>
      <c r="J49" s="5"/>
      <c r="K49" s="5"/>
      <c r="L49" s="10"/>
    </row>
    <row r="50" spans="1:12" ht="13.5" thickBot="1" x14ac:dyDescent="0.25">
      <c r="A50" s="14" t="s">
        <v>3</v>
      </c>
      <c r="B50" s="15" t="s">
        <v>4</v>
      </c>
      <c r="C50" s="71">
        <v>1</v>
      </c>
      <c r="D50" s="16">
        <f>E49</f>
        <v>5709.6903436319999</v>
      </c>
      <c r="E50" s="16">
        <f>C50*D50</f>
        <v>5709.6903436319999</v>
      </c>
      <c r="H50"/>
      <c r="I50" s="241"/>
      <c r="J50" s="5"/>
      <c r="K50" s="5"/>
      <c r="L50" s="10"/>
    </row>
    <row r="51" spans="1:12" ht="14.25" thickBot="1" x14ac:dyDescent="0.25">
      <c r="D51" s="98" t="s">
        <v>106</v>
      </c>
      <c r="E51" s="46">
        <f>$B$41</f>
        <v>1</v>
      </c>
      <c r="F51" s="99">
        <f>E50</f>
        <v>5709.6903436319999</v>
      </c>
      <c r="H51" s="250"/>
      <c r="I51" s="9"/>
      <c r="J51" s="9"/>
      <c r="K51" s="9"/>
      <c r="L51" s="9"/>
    </row>
    <row r="52" spans="1:12" ht="11.25" customHeight="1" x14ac:dyDescent="0.2">
      <c r="G52" s="7"/>
    </row>
    <row r="53" spans="1:12" ht="13.5" thickBot="1" x14ac:dyDescent="0.25">
      <c r="A53" s="5" t="s">
        <v>160</v>
      </c>
      <c r="F53" s="21"/>
      <c r="G53" s="7"/>
    </row>
    <row r="54" spans="1:12" ht="13.5" thickBot="1" x14ac:dyDescent="0.25">
      <c r="A54" s="54" t="s">
        <v>28</v>
      </c>
      <c r="B54" s="55" t="s">
        <v>29</v>
      </c>
      <c r="C54" s="55" t="s">
        <v>20</v>
      </c>
      <c r="D54" s="56" t="s">
        <v>127</v>
      </c>
      <c r="E54" s="56" t="s">
        <v>30</v>
      </c>
      <c r="F54" s="57" t="s">
        <v>31</v>
      </c>
      <c r="G54" s="7"/>
    </row>
    <row r="55" spans="1:12" ht="13.5" thickBot="1" x14ac:dyDescent="0.25">
      <c r="A55" s="14" t="str">
        <f>A44</f>
        <v>1.1. Motorista Turno do Dia</v>
      </c>
      <c r="B55" s="15" t="s">
        <v>6</v>
      </c>
      <c r="C55" s="82">
        <v>22</v>
      </c>
      <c r="D55" s="75">
        <f>37*0.8</f>
        <v>29.6</v>
      </c>
      <c r="E55" s="46">
        <f>C55*D55</f>
        <v>651.20000000000005</v>
      </c>
      <c r="F55" s="21"/>
      <c r="G55" s="7"/>
    </row>
    <row r="56" spans="1:12" ht="13.5" thickBot="1" x14ac:dyDescent="0.25">
      <c r="F56" s="20">
        <f>E55</f>
        <v>651.20000000000005</v>
      </c>
      <c r="G56" s="7"/>
    </row>
    <row r="57" spans="1:12" x14ac:dyDescent="0.2">
      <c r="G57" s="7"/>
    </row>
    <row r="58" spans="1:12" ht="13.5" thickBot="1" x14ac:dyDescent="0.25">
      <c r="G58" s="7"/>
    </row>
    <row r="59" spans="1:12" ht="13.5" thickBot="1" x14ac:dyDescent="0.25">
      <c r="A59" s="22" t="s">
        <v>44</v>
      </c>
      <c r="B59" s="23"/>
      <c r="C59" s="23"/>
      <c r="D59" s="24"/>
      <c r="E59" s="25"/>
      <c r="F59" s="20">
        <f>+F56+F51</f>
        <v>6360.8903436319997</v>
      </c>
      <c r="G59" s="7"/>
    </row>
    <row r="61" spans="1:12" x14ac:dyDescent="0.2">
      <c r="A61" s="9" t="s">
        <v>165</v>
      </c>
      <c r="G61" s="7"/>
    </row>
    <row r="62" spans="1:12" ht="11.25" customHeight="1" x14ac:dyDescent="0.2">
      <c r="B62" s="86"/>
      <c r="G62" s="7"/>
      <c r="H62" s="279"/>
      <c r="I62" s="279"/>
      <c r="J62" s="301"/>
    </row>
    <row r="63" spans="1:12" x14ac:dyDescent="0.2">
      <c r="A63" s="5" t="s">
        <v>166</v>
      </c>
      <c r="G63" s="7"/>
      <c r="H63" s="7">
        <v>2016</v>
      </c>
    </row>
    <row r="64" spans="1:12" ht="13.5" thickBot="1" x14ac:dyDescent="0.25">
      <c r="A64" s="86" t="s">
        <v>167</v>
      </c>
      <c r="G64" s="7"/>
      <c r="H64" s="5"/>
    </row>
    <row r="65" spans="1:11" ht="13.5" thickBot="1" x14ac:dyDescent="0.25">
      <c r="A65" s="54" t="s">
        <v>28</v>
      </c>
      <c r="B65" s="55" t="s">
        <v>29</v>
      </c>
      <c r="C65" s="55" t="s">
        <v>20</v>
      </c>
      <c r="D65" s="56" t="s">
        <v>127</v>
      </c>
      <c r="E65" s="56" t="s">
        <v>30</v>
      </c>
      <c r="F65" s="57" t="s">
        <v>31</v>
      </c>
      <c r="G65" s="7"/>
      <c r="H65" s="7" t="s">
        <v>252</v>
      </c>
      <c r="I65" s="7">
        <v>330000</v>
      </c>
      <c r="J65" s="5"/>
    </row>
    <row r="66" spans="1:11" x14ac:dyDescent="0.2">
      <c r="A66" s="237" t="s">
        <v>154</v>
      </c>
      <c r="B66" s="12" t="s">
        <v>6</v>
      </c>
      <c r="C66" s="227">
        <v>1</v>
      </c>
      <c r="D66" s="72">
        <v>190000</v>
      </c>
      <c r="E66" s="13">
        <f>C66*D66</f>
        <v>190000</v>
      </c>
      <c r="G66" s="7"/>
      <c r="H66" s="287" t="s">
        <v>253</v>
      </c>
      <c r="I66" s="278">
        <v>280000</v>
      </c>
      <c r="J66" s="278"/>
    </row>
    <row r="67" spans="1:11" x14ac:dyDescent="0.2">
      <c r="A67" s="239" t="s">
        <v>155</v>
      </c>
      <c r="B67" s="15" t="s">
        <v>46</v>
      </c>
      <c r="C67" s="71">
        <v>20</v>
      </c>
      <c r="D67" s="69"/>
      <c r="E67" s="16"/>
      <c r="G67" s="7"/>
      <c r="H67" s="5" t="s">
        <v>254</v>
      </c>
      <c r="I67" s="278">
        <v>360000</v>
      </c>
    </row>
    <row r="68" spans="1:11" x14ac:dyDescent="0.2">
      <c r="A68" s="14" t="s">
        <v>113</v>
      </c>
      <c r="B68" s="15" t="s">
        <v>46</v>
      </c>
      <c r="C68" s="71">
        <v>12</v>
      </c>
      <c r="D68" s="16"/>
      <c r="E68" s="16"/>
      <c r="F68" s="18"/>
      <c r="H68" s="5"/>
      <c r="I68" s="70">
        <f>AVERAGE(I65:I67)</f>
        <v>323333.33333333331</v>
      </c>
      <c r="J68" s="70"/>
    </row>
    <row r="69" spans="1:11" x14ac:dyDescent="0.2">
      <c r="A69" s="239" t="s">
        <v>156</v>
      </c>
      <c r="B69" s="15" t="s">
        <v>0</v>
      </c>
      <c r="C69" s="116">
        <f>IFERROR(VLOOKUP(C67,'5. Depreciação'!A3:B32,2,FALSE),0)</f>
        <v>74.67253214768968</v>
      </c>
      <c r="D69" s="16">
        <f>E66</f>
        <v>190000</v>
      </c>
      <c r="E69" s="16">
        <f>C69*D69/100</f>
        <v>141877.81108061041</v>
      </c>
      <c r="H69" s="5"/>
      <c r="I69" s="350">
        <f>I68*0.9</f>
        <v>291000</v>
      </c>
      <c r="J69" s="5"/>
    </row>
    <row r="70" spans="1:11" ht="13.5" thickBot="1" x14ac:dyDescent="0.25">
      <c r="A70" s="230" t="s">
        <v>147</v>
      </c>
      <c r="B70" s="231" t="s">
        <v>5</v>
      </c>
      <c r="C70" s="231">
        <f>C67*12</f>
        <v>240</v>
      </c>
      <c r="D70" s="232">
        <f>IF(C68&lt;=C67,E69,0)</f>
        <v>141877.81108061041</v>
      </c>
      <c r="E70" s="232">
        <f>IFERROR(D70/C70,0)</f>
        <v>591.15754616921004</v>
      </c>
      <c r="H70" s="278"/>
      <c r="I70" s="278"/>
      <c r="J70" s="279"/>
    </row>
    <row r="71" spans="1:11" ht="13.5" thickTop="1" x14ac:dyDescent="0.2">
      <c r="A71" s="93" t="s">
        <v>135</v>
      </c>
      <c r="B71" s="94"/>
      <c r="C71" s="94"/>
      <c r="D71" s="95"/>
      <c r="E71" s="96">
        <f>E70</f>
        <v>591.15754616921004</v>
      </c>
    </row>
    <row r="72" spans="1:11" ht="13.5" thickBot="1" x14ac:dyDescent="0.25">
      <c r="A72" s="83" t="s">
        <v>136</v>
      </c>
      <c r="B72" s="84" t="s">
        <v>6</v>
      </c>
      <c r="C72" s="71">
        <v>1</v>
      </c>
      <c r="D72" s="85">
        <f>E71</f>
        <v>591.15754616921004</v>
      </c>
      <c r="E72" s="96">
        <f>C72*D72</f>
        <v>591.15754616921004</v>
      </c>
      <c r="H72" s="5"/>
      <c r="I72" s="5"/>
      <c r="J72" s="5"/>
    </row>
    <row r="73" spans="1:11" ht="13.5" thickBot="1" x14ac:dyDescent="0.25">
      <c r="A73" s="226"/>
      <c r="B73" s="226"/>
      <c r="C73" s="226"/>
      <c r="D73" s="98" t="s">
        <v>106</v>
      </c>
      <c r="E73" s="46">
        <f>$B$41</f>
        <v>1</v>
      </c>
      <c r="F73" s="19">
        <f>E72*E73</f>
        <v>591.15754616921004</v>
      </c>
      <c r="H73" s="5"/>
      <c r="I73" s="5"/>
      <c r="J73" s="5"/>
    </row>
    <row r="74" spans="1:11" ht="11.25" customHeight="1" x14ac:dyDescent="0.2">
      <c r="H74" s="5"/>
      <c r="I74" s="5"/>
      <c r="J74" s="5"/>
    </row>
    <row r="75" spans="1:11" ht="13.5" thickBot="1" x14ac:dyDescent="0.25">
      <c r="A75" s="86" t="s">
        <v>168</v>
      </c>
      <c r="H75" s="287"/>
      <c r="I75" s="287"/>
      <c r="J75" s="287"/>
    </row>
    <row r="76" spans="1:11" ht="13.5" thickBot="1" x14ac:dyDescent="0.25">
      <c r="A76" s="88" t="s">
        <v>28</v>
      </c>
      <c r="B76" s="89" t="s">
        <v>29</v>
      </c>
      <c r="C76" s="89" t="s">
        <v>20</v>
      </c>
      <c r="D76" s="56" t="s">
        <v>127</v>
      </c>
      <c r="E76" s="90" t="s">
        <v>30</v>
      </c>
      <c r="F76" s="57" t="s">
        <v>31</v>
      </c>
      <c r="I76" s="70"/>
      <c r="J76" s="70"/>
    </row>
    <row r="77" spans="1:11" x14ac:dyDescent="0.2">
      <c r="A77" s="237" t="s">
        <v>154</v>
      </c>
      <c r="B77" s="15" t="s">
        <v>6</v>
      </c>
      <c r="C77" s="227">
        <v>1</v>
      </c>
      <c r="D77" s="16">
        <f>D66</f>
        <v>190000</v>
      </c>
      <c r="E77" s="16">
        <f>C77*D77</f>
        <v>190000</v>
      </c>
      <c r="F77" s="18"/>
      <c r="I77" s="70"/>
      <c r="J77" s="70"/>
    </row>
    <row r="78" spans="1:11" x14ac:dyDescent="0.2">
      <c r="A78" s="14" t="s">
        <v>115</v>
      </c>
      <c r="B78" s="15" t="s">
        <v>0</v>
      </c>
      <c r="C78" s="71">
        <v>12</v>
      </c>
      <c r="D78" s="16"/>
      <c r="E78" s="16"/>
      <c r="F78" s="18"/>
      <c r="G78" s="8">
        <v>15</v>
      </c>
      <c r="H78" s="70">
        <f>G78*0.8</f>
        <v>12</v>
      </c>
      <c r="I78" s="70"/>
      <c r="J78" s="70"/>
    </row>
    <row r="79" spans="1:11" x14ac:dyDescent="0.2">
      <c r="A79" s="14" t="s">
        <v>114</v>
      </c>
      <c r="B79" s="15" t="s">
        <v>16</v>
      </c>
      <c r="C79" s="123">
        <f>IFERROR(IF(C68&lt;=C67,E66-(C69/(100*C67)*C68)*E66,E66-E69),0)</f>
        <v>104873.31335163377</v>
      </c>
      <c r="D79" s="16"/>
      <c r="E79" s="16"/>
      <c r="F79" s="18"/>
      <c r="H79" s="70"/>
      <c r="I79" s="70"/>
      <c r="J79" s="70"/>
    </row>
    <row r="80" spans="1:11" x14ac:dyDescent="0.2">
      <c r="A80" s="14" t="s">
        <v>50</v>
      </c>
      <c r="B80" s="15" t="s">
        <v>16</v>
      </c>
      <c r="C80" s="69">
        <f>IFERROR(IF(C68&gt;=C67,C79,((((C79)-(E66-E69))*(((C67-C68)+1)/(2*(C67-C68))))+(E66-E69))),0)</f>
        <v>80044.696412526944</v>
      </c>
      <c r="D80" s="16"/>
      <c r="E80" s="16"/>
      <c r="F80" s="18"/>
      <c r="I80" s="70"/>
      <c r="J80" s="70"/>
      <c r="K80" s="70"/>
    </row>
    <row r="81" spans="1:98" ht="13.5" thickBot="1" x14ac:dyDescent="0.25">
      <c r="A81" s="230" t="s">
        <v>51</v>
      </c>
      <c r="B81" s="231" t="s">
        <v>16</v>
      </c>
      <c r="C81" s="231"/>
      <c r="D81" s="233">
        <f>C78*C80/12/100</f>
        <v>800.44696412526946</v>
      </c>
      <c r="E81" s="232">
        <f>D81</f>
        <v>800.44696412526946</v>
      </c>
      <c r="F81" s="18"/>
      <c r="I81" s="70"/>
      <c r="J81" s="70"/>
    </row>
    <row r="82" spans="1:98" ht="14.25" thickTop="1" thickBot="1" x14ac:dyDescent="0.25">
      <c r="A82" s="83" t="s">
        <v>136</v>
      </c>
      <c r="B82" s="84" t="s">
        <v>6</v>
      </c>
      <c r="C82" s="228">
        <f>C72</f>
        <v>1</v>
      </c>
      <c r="D82" s="85">
        <f>D81</f>
        <v>800.44696412526946</v>
      </c>
      <c r="E82" s="96">
        <f>C82*D82</f>
        <v>800.44696412526946</v>
      </c>
      <c r="F82" s="18"/>
      <c r="I82" s="70"/>
      <c r="J82" s="70"/>
    </row>
    <row r="83" spans="1:98" ht="13.5" thickBot="1" x14ac:dyDescent="0.25">
      <c r="C83" s="17"/>
      <c r="D83" s="98" t="s">
        <v>106</v>
      </c>
      <c r="E83" s="46">
        <f>$B$41</f>
        <v>1</v>
      </c>
      <c r="F83" s="19">
        <f>E82*E83</f>
        <v>800.44696412526946</v>
      </c>
      <c r="I83" s="70"/>
      <c r="J83" s="70"/>
    </row>
    <row r="84" spans="1:98" ht="11.25" customHeight="1" x14ac:dyDescent="0.2">
      <c r="I84" s="70"/>
      <c r="J84" s="70"/>
    </row>
    <row r="85" spans="1:98" ht="13.5" thickBot="1" x14ac:dyDescent="0.25">
      <c r="A85" s="5" t="s">
        <v>169</v>
      </c>
      <c r="I85" s="70"/>
      <c r="J85" s="70"/>
    </row>
    <row r="86" spans="1:98" ht="13.5" thickBot="1" x14ac:dyDescent="0.25">
      <c r="A86" s="54" t="s">
        <v>28</v>
      </c>
      <c r="B86" s="55" t="s">
        <v>29</v>
      </c>
      <c r="C86" s="55" t="s">
        <v>20</v>
      </c>
      <c r="D86" s="56" t="s">
        <v>127</v>
      </c>
      <c r="E86" s="56" t="s">
        <v>30</v>
      </c>
      <c r="F86" s="57" t="s">
        <v>31</v>
      </c>
      <c r="I86" s="70"/>
      <c r="J86" s="70"/>
    </row>
    <row r="87" spans="1:98" x14ac:dyDescent="0.2">
      <c r="A87" s="11" t="s">
        <v>7</v>
      </c>
      <c r="B87" s="12" t="s">
        <v>6</v>
      </c>
      <c r="C87" s="13">
        <v>0</v>
      </c>
      <c r="D87" s="13"/>
      <c r="E87" s="13">
        <f>C87*D87</f>
        <v>0</v>
      </c>
      <c r="I87" s="70"/>
      <c r="J87" s="70"/>
    </row>
    <row r="88" spans="1:98" x14ac:dyDescent="0.2">
      <c r="A88" s="239" t="s">
        <v>157</v>
      </c>
      <c r="B88" s="15" t="s">
        <v>6</v>
      </c>
      <c r="C88" s="13">
        <f>C72</f>
        <v>1</v>
      </c>
      <c r="D88" s="73">
        <v>500</v>
      </c>
      <c r="E88" s="16">
        <f>C88*D88</f>
        <v>500</v>
      </c>
      <c r="I88" s="70"/>
      <c r="J88" s="70"/>
    </row>
    <row r="89" spans="1:98" x14ac:dyDescent="0.2">
      <c r="A89" s="14" t="s">
        <v>8</v>
      </c>
      <c r="B89" s="15" t="s">
        <v>6</v>
      </c>
      <c r="C89" s="13">
        <f>C72</f>
        <v>1</v>
      </c>
      <c r="D89" s="73">
        <v>2500</v>
      </c>
      <c r="E89" s="16">
        <f>C89*D89</f>
        <v>2500</v>
      </c>
      <c r="F89" s="29"/>
      <c r="I89" s="70"/>
      <c r="J89" s="70"/>
    </row>
    <row r="90" spans="1:98" ht="13.5" thickBot="1" x14ac:dyDescent="0.25">
      <c r="A90" s="83" t="s">
        <v>9</v>
      </c>
      <c r="B90" s="84" t="s">
        <v>5</v>
      </c>
      <c r="C90" s="84">
        <v>12</v>
      </c>
      <c r="D90" s="85">
        <f>SUM(E87:E89)</f>
        <v>3000</v>
      </c>
      <c r="E90" s="85">
        <f>D90/C90</f>
        <v>250</v>
      </c>
      <c r="I90" s="70"/>
      <c r="J90" s="70"/>
    </row>
    <row r="91" spans="1:98" ht="13.5" thickBot="1" x14ac:dyDescent="0.25">
      <c r="D91" s="98" t="s">
        <v>106</v>
      </c>
      <c r="E91" s="46">
        <f>$B$41</f>
        <v>1</v>
      </c>
      <c r="F91" s="99">
        <f>E90*E91</f>
        <v>250</v>
      </c>
      <c r="I91" s="70"/>
      <c r="J91" s="70"/>
    </row>
    <row r="92" spans="1:98" ht="11.25" customHeight="1" x14ac:dyDescent="0.2">
      <c r="I92" s="70"/>
      <c r="J92" s="70"/>
    </row>
    <row r="93" spans="1:98" ht="11.25" customHeight="1" x14ac:dyDescent="0.2">
      <c r="D93" s="298"/>
      <c r="E93" s="53"/>
      <c r="F93" s="299"/>
      <c r="H93" s="270" t="s">
        <v>174</v>
      </c>
      <c r="I93" s="70"/>
      <c r="J93" s="70"/>
    </row>
    <row r="94" spans="1:98" x14ac:dyDescent="0.2">
      <c r="A94" s="5" t="s">
        <v>170</v>
      </c>
      <c r="B94" s="30"/>
      <c r="C94" s="247"/>
      <c r="D94" s="296"/>
      <c r="E94" s="297"/>
      <c r="F94" s="297"/>
      <c r="I94" s="70"/>
      <c r="J94" s="70"/>
    </row>
    <row r="95" spans="1:98" ht="15" x14ac:dyDescent="0.25">
      <c r="B95" s="30"/>
      <c r="C95" s="248"/>
      <c r="D95" s="268"/>
      <c r="E95" s="246"/>
      <c r="F95" s="249"/>
      <c r="G95" s="238">
        <v>375</v>
      </c>
      <c r="I95" s="70"/>
      <c r="J95" s="70"/>
    </row>
    <row r="96" spans="1:98" x14ac:dyDescent="0.2">
      <c r="A96" s="83" t="s">
        <v>52</v>
      </c>
      <c r="B96" s="91">
        <f>D13*20</f>
        <v>1580</v>
      </c>
      <c r="D96" s="238"/>
      <c r="G96" s="238">
        <f>G95*20</f>
        <v>7500</v>
      </c>
      <c r="I96" s="245"/>
      <c r="J96" s="246"/>
      <c r="K96" s="246"/>
      <c r="L96" s="246"/>
      <c r="M96" s="246"/>
      <c r="N96" s="246"/>
      <c r="O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  <c r="Z96" s="246"/>
      <c r="AA96" s="246"/>
      <c r="AB96" s="246"/>
      <c r="AC96" s="246"/>
      <c r="AD96" s="246"/>
      <c r="AE96" s="246"/>
      <c r="AF96" s="246"/>
      <c r="AG96" s="246"/>
      <c r="AH96" s="246"/>
      <c r="AI96" s="246"/>
      <c r="AJ96" s="246"/>
      <c r="AK96" s="246"/>
      <c r="AL96" s="246"/>
      <c r="AM96" s="246"/>
      <c r="AN96" s="246"/>
      <c r="AO96" s="246"/>
      <c r="AP96" s="246"/>
      <c r="AQ96" s="246"/>
      <c r="AR96" s="246"/>
      <c r="AS96" s="246"/>
      <c r="AT96" s="246"/>
      <c r="AU96" s="246"/>
      <c r="AV96" s="246"/>
      <c r="AW96" s="246"/>
      <c r="AX96" s="246"/>
      <c r="AY96" s="246"/>
      <c r="AZ96" s="246"/>
      <c r="BA96" s="246"/>
      <c r="BB96" s="246"/>
      <c r="BC96" s="246"/>
      <c r="BD96" s="246"/>
      <c r="BE96" s="246"/>
      <c r="BF96" s="246"/>
      <c r="BG96" s="246"/>
      <c r="BH96" s="246"/>
      <c r="BI96" s="246"/>
      <c r="BJ96" s="246"/>
      <c r="BK96" s="246"/>
      <c r="BL96" s="246"/>
      <c r="BM96" s="246"/>
      <c r="BN96" s="246"/>
      <c r="BO96" s="246"/>
      <c r="BP96" s="246"/>
      <c r="BQ96" s="246"/>
      <c r="BR96" s="246"/>
      <c r="BS96" s="246"/>
      <c r="BT96" s="246"/>
      <c r="BU96" s="246"/>
      <c r="BV96" s="246"/>
      <c r="BW96" s="246"/>
      <c r="BX96" s="246"/>
      <c r="BY96" s="246"/>
      <c r="BZ96" s="246"/>
      <c r="CA96" s="246"/>
      <c r="CB96" s="246"/>
      <c r="CC96" s="246"/>
      <c r="CD96" s="246"/>
      <c r="CE96" s="246"/>
      <c r="CF96" s="246"/>
      <c r="CG96" s="246"/>
      <c r="CH96" s="246"/>
      <c r="CI96" s="246"/>
      <c r="CJ96" s="246"/>
      <c r="CK96" s="246"/>
      <c r="CL96" s="246"/>
      <c r="CM96" s="246"/>
      <c r="CN96" s="246"/>
      <c r="CO96" s="246"/>
      <c r="CP96" s="246"/>
      <c r="CQ96" s="246"/>
      <c r="CR96" s="246"/>
      <c r="CS96" s="246"/>
      <c r="CT96"/>
    </row>
    <row r="97" spans="1:101" ht="13.5" thickBot="1" x14ac:dyDescent="0.25">
      <c r="B97" s="30"/>
      <c r="G97" s="238"/>
      <c r="I97" s="245"/>
      <c r="J97" s="246"/>
      <c r="K97" s="246"/>
      <c r="L97" s="246"/>
      <c r="M97" s="246"/>
      <c r="N97" s="246"/>
      <c r="O97" s="246"/>
      <c r="P97" s="246"/>
      <c r="Q97" s="246"/>
      <c r="R97" s="246"/>
      <c r="S97" s="246"/>
      <c r="T97" s="246"/>
      <c r="U97" s="246"/>
      <c r="V97" s="246"/>
      <c r="W97" s="246"/>
      <c r="X97" s="246"/>
      <c r="Y97" s="246"/>
      <c r="Z97" s="246"/>
      <c r="AA97" s="246"/>
      <c r="AB97" s="246"/>
      <c r="AC97" s="246"/>
      <c r="AD97" s="246"/>
      <c r="AE97" s="246"/>
      <c r="AF97" s="246"/>
      <c r="AG97" s="246"/>
      <c r="AH97" s="246"/>
      <c r="AI97" s="246"/>
      <c r="AJ97" s="246"/>
      <c r="AK97" s="246"/>
      <c r="AL97" s="246"/>
      <c r="AM97" s="246"/>
      <c r="AN97" s="246"/>
      <c r="AO97" s="246"/>
      <c r="AP97" s="246"/>
      <c r="AQ97" s="246"/>
      <c r="AR97" s="246"/>
      <c r="AS97" s="246"/>
      <c r="AT97" s="246"/>
      <c r="AU97" s="246"/>
      <c r="AV97" s="246"/>
      <c r="AW97" s="246"/>
      <c r="AX97" s="246"/>
      <c r="AY97" s="246"/>
      <c r="AZ97" s="246"/>
      <c r="BA97" s="246"/>
      <c r="BB97" s="246"/>
      <c r="BC97" s="246"/>
      <c r="BD97" s="246"/>
      <c r="BE97" s="246"/>
      <c r="BF97" s="246"/>
      <c r="BG97" s="246"/>
      <c r="BH97" s="246"/>
      <c r="BI97" s="246"/>
      <c r="BJ97" s="246"/>
      <c r="BK97" s="246"/>
      <c r="BL97" s="246"/>
      <c r="BM97" s="246"/>
      <c r="BN97" s="246"/>
      <c r="BO97" s="246"/>
      <c r="BP97" s="246"/>
      <c r="BQ97" s="246"/>
      <c r="BR97" s="246"/>
      <c r="BS97" s="246"/>
      <c r="BT97" s="246"/>
      <c r="BU97" s="246"/>
      <c r="BV97" s="246"/>
      <c r="BW97" s="246"/>
      <c r="BX97" s="246"/>
      <c r="BY97" s="246"/>
      <c r="BZ97" s="246"/>
      <c r="CA97" s="246"/>
      <c r="CB97" s="246"/>
      <c r="CC97" s="246"/>
      <c r="CD97" s="246"/>
      <c r="CE97" s="246"/>
      <c r="CF97" s="246"/>
      <c r="CG97" s="246"/>
      <c r="CH97" s="246"/>
      <c r="CI97" s="246"/>
      <c r="CJ97" s="246"/>
      <c r="CK97" s="246"/>
      <c r="CL97" s="246"/>
      <c r="CM97" s="246"/>
      <c r="CN97" s="246"/>
      <c r="CO97" s="246"/>
      <c r="CP97" s="246"/>
      <c r="CQ97" s="246"/>
      <c r="CR97" s="246"/>
      <c r="CS97" s="246"/>
      <c r="CT97"/>
    </row>
    <row r="98" spans="1:101" ht="13.5" thickBot="1" x14ac:dyDescent="0.25">
      <c r="A98" s="54" t="s">
        <v>28</v>
      </c>
      <c r="B98" s="55" t="s">
        <v>29</v>
      </c>
      <c r="C98" s="55" t="s">
        <v>134</v>
      </c>
      <c r="D98" s="56" t="s">
        <v>127</v>
      </c>
      <c r="E98" s="56" t="s">
        <v>30</v>
      </c>
      <c r="F98" s="57" t="s">
        <v>31</v>
      </c>
      <c r="G98" s="238"/>
      <c r="I98" s="83"/>
      <c r="J98" s="261"/>
      <c r="K98" s="261"/>
      <c r="L98" s="262"/>
      <c r="M98" s="84"/>
      <c r="N98" s="263"/>
      <c r="O98" s="263"/>
      <c r="P98" s="263"/>
      <c r="Q98" s="263"/>
      <c r="R98" s="263"/>
      <c r="S98" s="263"/>
      <c r="T98" s="263"/>
      <c r="U98" s="263"/>
      <c r="V98" s="263"/>
      <c r="W98" s="263"/>
      <c r="X98" s="263"/>
      <c r="Y98" s="263"/>
      <c r="Z98" s="263"/>
      <c r="AA98" s="263"/>
      <c r="AB98" s="263"/>
      <c r="AC98" s="263"/>
      <c r="AD98" s="263"/>
      <c r="AE98" s="263"/>
      <c r="AF98" s="263"/>
      <c r="AG98" s="263"/>
      <c r="AH98" s="263"/>
      <c r="AI98" s="263"/>
      <c r="AJ98" s="263"/>
      <c r="AK98" s="263"/>
      <c r="AL98" s="263"/>
      <c r="AM98" s="263"/>
      <c r="AN98" s="263"/>
      <c r="AO98" s="263"/>
      <c r="AP98" s="263"/>
      <c r="AQ98" s="263"/>
      <c r="AR98" s="263"/>
      <c r="AS98" s="263"/>
      <c r="AT98" s="263"/>
      <c r="AU98" s="263"/>
      <c r="AV98" s="263"/>
      <c r="AW98" s="263"/>
      <c r="AX98" s="263"/>
      <c r="AY98" s="263"/>
      <c r="AZ98" s="263"/>
      <c r="BA98" s="263"/>
      <c r="BB98" s="263"/>
      <c r="BC98" s="263"/>
      <c r="BD98" s="263"/>
      <c r="BE98" s="263"/>
      <c r="BF98" s="263"/>
      <c r="BG98" s="263"/>
      <c r="BH98" s="263"/>
      <c r="BI98" s="263"/>
      <c r="BJ98" s="263"/>
      <c r="BK98" s="263"/>
      <c r="BL98" s="263"/>
      <c r="BM98" s="263"/>
      <c r="BN98" s="263"/>
      <c r="BO98" s="263"/>
      <c r="BP98" s="263"/>
      <c r="BQ98" s="263"/>
      <c r="BR98" s="263"/>
      <c r="BS98" s="263"/>
      <c r="BT98" s="263"/>
      <c r="BU98" s="263"/>
      <c r="BV98" s="263"/>
      <c r="BW98" s="263"/>
      <c r="BX98" s="263"/>
      <c r="BY98" s="263"/>
      <c r="BZ98" s="263"/>
      <c r="CA98" s="263"/>
      <c r="CB98" s="263"/>
      <c r="CC98" s="263"/>
      <c r="CD98" s="263"/>
      <c r="CE98" s="263"/>
      <c r="CF98" s="263"/>
      <c r="CG98" s="263"/>
      <c r="CH98" s="263"/>
      <c r="CI98" s="263"/>
      <c r="CJ98" s="263"/>
      <c r="CK98" s="263"/>
      <c r="CL98" s="263"/>
      <c r="CM98" s="263"/>
      <c r="CN98" s="263"/>
      <c r="CO98" s="263"/>
      <c r="CP98" s="263"/>
      <c r="CQ98" s="263"/>
      <c r="CR98" s="264"/>
      <c r="CS98" s="261"/>
      <c r="CT98" s="264"/>
      <c r="CU98" s="84"/>
      <c r="CV98" s="261"/>
      <c r="CW98" s="264"/>
    </row>
    <row r="99" spans="1:101" x14ac:dyDescent="0.2">
      <c r="A99" s="11" t="s">
        <v>10</v>
      </c>
      <c r="B99" s="12" t="s">
        <v>11</v>
      </c>
      <c r="C99" s="77">
        <v>3.5</v>
      </c>
      <c r="D99" s="78">
        <v>7.2</v>
      </c>
      <c r="E99" s="13"/>
      <c r="G99" s="288" t="s">
        <v>188</v>
      </c>
      <c r="I99" s="253"/>
      <c r="J99" s="254"/>
      <c r="K99" s="254"/>
      <c r="L99" s="255"/>
      <c r="M99" s="253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6"/>
      <c r="AP99" s="256"/>
      <c r="AQ99" s="256"/>
      <c r="AR99" s="256"/>
      <c r="AS99" s="256"/>
      <c r="AT99" s="256"/>
      <c r="AU99" s="256"/>
      <c r="AV99" s="256"/>
      <c r="AW99" s="256"/>
      <c r="AX99" s="256"/>
      <c r="AY99" s="256"/>
      <c r="AZ99" s="256"/>
      <c r="BA99" s="256"/>
      <c r="BB99" s="256"/>
      <c r="BC99" s="256"/>
      <c r="BD99" s="256"/>
      <c r="BE99" s="256"/>
      <c r="BF99" s="256"/>
      <c r="BG99" s="256"/>
      <c r="BH99" s="256"/>
      <c r="BI99" s="256"/>
      <c r="BJ99" s="256"/>
      <c r="BK99" s="256"/>
      <c r="BL99" s="256"/>
      <c r="BM99" s="256"/>
      <c r="BN99" s="256"/>
      <c r="BO99" s="256"/>
      <c r="BP99" s="256"/>
      <c r="BQ99" s="256"/>
      <c r="BR99" s="256"/>
      <c r="BS99" s="256"/>
      <c r="BT99" s="256"/>
      <c r="BU99" s="256"/>
      <c r="BV99" s="256"/>
      <c r="BW99" s="256"/>
      <c r="BX99" s="256"/>
      <c r="BY99" s="256"/>
      <c r="BZ99" s="256"/>
      <c r="CA99" s="256"/>
      <c r="CB99" s="256"/>
      <c r="CC99" s="256"/>
      <c r="CD99" s="256"/>
      <c r="CE99" s="256"/>
      <c r="CF99" s="256"/>
      <c r="CG99" s="256"/>
      <c r="CH99" s="256"/>
      <c r="CI99" s="256"/>
      <c r="CJ99" s="256"/>
      <c r="CK99" s="256"/>
      <c r="CL99" s="256"/>
      <c r="CM99" s="256"/>
      <c r="CN99" s="256"/>
      <c r="CO99" s="256"/>
      <c r="CP99" s="256"/>
      <c r="CQ99" s="256"/>
      <c r="CR99" s="253"/>
      <c r="CS99" s="254"/>
      <c r="CT99" s="257"/>
      <c r="CU99" s="253"/>
      <c r="CV99" s="254"/>
      <c r="CW99" s="257"/>
    </row>
    <row r="100" spans="1:101" x14ac:dyDescent="0.2">
      <c r="A100" s="14" t="s">
        <v>12</v>
      </c>
      <c r="B100" s="15" t="s">
        <v>13</v>
      </c>
      <c r="C100" s="74">
        <f>B96</f>
        <v>1580</v>
      </c>
      <c r="D100" s="225">
        <f>IFERROR(+D99/C99,"-")</f>
        <v>2.0571428571428574</v>
      </c>
      <c r="E100" s="16">
        <f>IFERROR(C100*D100,"-")</f>
        <v>3250.2857142857147</v>
      </c>
      <c r="G100" s="238"/>
      <c r="H100" s="70"/>
      <c r="I100" s="253"/>
      <c r="J100" s="254"/>
      <c r="K100" s="254"/>
      <c r="L100" s="255"/>
      <c r="M100" s="253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6"/>
      <c r="AP100" s="256"/>
      <c r="AQ100" s="256"/>
      <c r="AR100" s="256"/>
      <c r="AS100" s="256"/>
      <c r="AT100" s="256"/>
      <c r="AU100" s="256"/>
      <c r="AV100" s="256"/>
      <c r="AW100" s="256"/>
      <c r="AX100" s="256"/>
      <c r="AY100" s="256"/>
      <c r="AZ100" s="256"/>
      <c r="BA100" s="256"/>
      <c r="BB100" s="256"/>
      <c r="BC100" s="256"/>
      <c r="BD100" s="256"/>
      <c r="BE100" s="256"/>
      <c r="BF100" s="256"/>
      <c r="BG100" s="256"/>
      <c r="BH100" s="256"/>
      <c r="BI100" s="256"/>
      <c r="BJ100" s="256"/>
      <c r="BK100" s="256"/>
      <c r="BL100" s="256"/>
      <c r="BM100" s="256"/>
      <c r="BN100" s="256"/>
      <c r="BO100" s="256"/>
      <c r="BP100" s="256"/>
      <c r="BQ100" s="256"/>
      <c r="BR100" s="256"/>
      <c r="BS100" s="256"/>
      <c r="BT100" s="256"/>
      <c r="BU100" s="256"/>
      <c r="BV100" s="256"/>
      <c r="BW100" s="256"/>
      <c r="BX100" s="256"/>
      <c r="BY100" s="256"/>
      <c r="BZ100" s="256"/>
      <c r="CA100" s="256"/>
      <c r="CB100" s="256"/>
      <c r="CC100" s="256"/>
      <c r="CD100" s="256"/>
      <c r="CE100" s="256"/>
      <c r="CF100" s="256"/>
      <c r="CG100" s="256"/>
      <c r="CH100" s="256"/>
      <c r="CI100" s="256"/>
      <c r="CJ100" s="256"/>
      <c r="CK100" s="256"/>
      <c r="CL100" s="256"/>
      <c r="CM100" s="256"/>
      <c r="CN100" s="256"/>
      <c r="CO100" s="256"/>
      <c r="CP100" s="256"/>
      <c r="CQ100" s="256"/>
      <c r="CR100" s="253"/>
      <c r="CS100" s="254"/>
      <c r="CT100" s="257"/>
      <c r="CU100" s="253"/>
      <c r="CV100" s="254"/>
      <c r="CW100" s="257"/>
    </row>
    <row r="101" spans="1:101" x14ac:dyDescent="0.2">
      <c r="A101" s="239" t="s">
        <v>162</v>
      </c>
      <c r="B101" s="15" t="s">
        <v>14</v>
      </c>
      <c r="C101" s="80">
        <v>3</v>
      </c>
      <c r="D101" s="73">
        <v>40</v>
      </c>
      <c r="E101" s="16"/>
      <c r="G101" s="289" t="s">
        <v>189</v>
      </c>
      <c r="H101" s="47"/>
      <c r="I101" s="253"/>
      <c r="J101" s="254"/>
      <c r="K101" s="254"/>
      <c r="L101" s="255"/>
      <c r="M101" s="253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6"/>
      <c r="AP101" s="256"/>
      <c r="AQ101" s="256"/>
      <c r="AR101" s="256"/>
      <c r="AS101" s="256"/>
      <c r="AT101" s="256"/>
      <c r="AU101" s="256"/>
      <c r="AV101" s="256"/>
      <c r="AW101" s="256"/>
      <c r="AX101" s="256"/>
      <c r="AY101" s="256"/>
      <c r="AZ101" s="256"/>
      <c r="BA101" s="256"/>
      <c r="BB101" s="256"/>
      <c r="BC101" s="256"/>
      <c r="BD101" s="256"/>
      <c r="BE101" s="256"/>
      <c r="BF101" s="256"/>
      <c r="BG101" s="256"/>
      <c r="BH101" s="256"/>
      <c r="BI101" s="256"/>
      <c r="BJ101" s="256"/>
      <c r="BK101" s="256"/>
      <c r="BL101" s="256"/>
      <c r="BM101" s="256"/>
      <c r="BN101" s="256"/>
      <c r="BO101" s="256"/>
      <c r="BP101" s="256"/>
      <c r="BQ101" s="256"/>
      <c r="BR101" s="256"/>
      <c r="BS101" s="256"/>
      <c r="BT101" s="256"/>
      <c r="BU101" s="256"/>
      <c r="BV101" s="256"/>
      <c r="BW101" s="256"/>
      <c r="BX101" s="256"/>
      <c r="BY101" s="256"/>
      <c r="BZ101" s="256"/>
      <c r="CA101" s="256"/>
      <c r="CB101" s="256"/>
      <c r="CC101" s="256"/>
      <c r="CD101" s="256"/>
      <c r="CE101" s="256"/>
      <c r="CF101" s="256"/>
      <c r="CG101" s="256"/>
      <c r="CH101" s="256"/>
      <c r="CI101" s="256"/>
      <c r="CJ101" s="256"/>
      <c r="CK101" s="256"/>
      <c r="CL101" s="256"/>
      <c r="CM101" s="256"/>
      <c r="CN101" s="256"/>
      <c r="CO101" s="256"/>
      <c r="CP101" s="256"/>
      <c r="CQ101" s="256"/>
      <c r="CR101" s="253"/>
      <c r="CS101" s="254"/>
      <c r="CT101" s="257"/>
      <c r="CU101" s="253"/>
      <c r="CV101" s="254"/>
      <c r="CW101" s="257"/>
    </row>
    <row r="102" spans="1:101" x14ac:dyDescent="0.2">
      <c r="A102" s="239" t="s">
        <v>163</v>
      </c>
      <c r="B102" s="15" t="s">
        <v>13</v>
      </c>
      <c r="C102" s="74">
        <f>C100</f>
        <v>1580</v>
      </c>
      <c r="D102" s="222">
        <f>+C101*D101/1000</f>
        <v>0.12</v>
      </c>
      <c r="E102" s="16">
        <f>C102*D102</f>
        <v>189.6</v>
      </c>
      <c r="G102" s="290"/>
      <c r="H102" s="300"/>
      <c r="I102" s="253"/>
      <c r="J102" s="258"/>
      <c r="K102" s="258"/>
      <c r="L102" s="259"/>
      <c r="M102" s="253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6"/>
      <c r="AP102" s="256"/>
      <c r="AQ102" s="256"/>
      <c r="AR102" s="256"/>
      <c r="AS102" s="256"/>
      <c r="AT102" s="256"/>
      <c r="AU102" s="256"/>
      <c r="AV102" s="256"/>
      <c r="AW102" s="256"/>
      <c r="AX102" s="256"/>
      <c r="AY102" s="256"/>
      <c r="AZ102" s="256"/>
      <c r="BA102" s="256"/>
      <c r="BB102" s="256"/>
      <c r="BC102" s="256"/>
      <c r="BD102" s="256"/>
      <c r="BE102" s="256"/>
      <c r="BF102" s="256"/>
      <c r="BG102" s="256"/>
      <c r="BH102" s="256"/>
      <c r="BI102" s="256"/>
      <c r="BJ102" s="256"/>
      <c r="BK102" s="256"/>
      <c r="BL102" s="256"/>
      <c r="BM102" s="256"/>
      <c r="BN102" s="256"/>
      <c r="BO102" s="256"/>
      <c r="BP102" s="256"/>
      <c r="BQ102" s="256"/>
      <c r="BR102" s="256"/>
      <c r="BS102" s="256"/>
      <c r="BT102" s="256"/>
      <c r="BU102" s="256"/>
      <c r="BV102" s="256"/>
      <c r="BW102" s="256"/>
      <c r="BX102" s="256"/>
      <c r="BY102" s="256"/>
      <c r="BZ102" s="256"/>
      <c r="CA102" s="256"/>
      <c r="CB102" s="256"/>
      <c r="CC102" s="256"/>
      <c r="CD102" s="256"/>
      <c r="CE102" s="256"/>
      <c r="CF102" s="256"/>
      <c r="CG102" s="256"/>
      <c r="CH102" s="256"/>
      <c r="CI102" s="256"/>
      <c r="CJ102" s="256"/>
      <c r="CK102" s="256"/>
      <c r="CL102" s="256"/>
      <c r="CM102" s="256"/>
      <c r="CN102" s="256"/>
      <c r="CO102" s="256"/>
      <c r="CP102" s="256"/>
      <c r="CQ102" s="256"/>
      <c r="CR102" s="253"/>
      <c r="CS102" s="254"/>
      <c r="CT102" s="260"/>
      <c r="CU102" s="253"/>
      <c r="CV102" s="254"/>
      <c r="CW102" s="257"/>
    </row>
    <row r="103" spans="1:101" ht="13.5" thickBot="1" x14ac:dyDescent="0.25">
      <c r="A103" s="83" t="s">
        <v>133</v>
      </c>
      <c r="B103" s="84" t="s">
        <v>53</v>
      </c>
      <c r="C103" s="223"/>
      <c r="D103" s="224">
        <f>E103/B96</f>
        <v>2.1771428571428575</v>
      </c>
      <c r="E103" s="85">
        <f>E102+E100</f>
        <v>3439.8857142857146</v>
      </c>
      <c r="G103" s="290">
        <f>F161</f>
        <v>9.6221809653704753</v>
      </c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70"/>
      <c r="BI103" s="70"/>
      <c r="BJ103" s="70"/>
      <c r="BK103" s="70"/>
      <c r="BL103" s="70"/>
      <c r="BM103" s="70"/>
      <c r="BN103" s="70"/>
      <c r="BO103" s="70"/>
      <c r="BP103" s="70"/>
      <c r="BQ103" s="70"/>
      <c r="BR103" s="70"/>
      <c r="BS103" s="70"/>
      <c r="BT103" s="70"/>
      <c r="BU103" s="70"/>
      <c r="BV103" s="70"/>
      <c r="BW103" s="70"/>
      <c r="BX103" s="70"/>
      <c r="BY103" s="70"/>
      <c r="BZ103" s="70"/>
      <c r="CA103" s="70"/>
      <c r="CB103" s="70"/>
      <c r="CC103" s="70"/>
      <c r="CD103" s="70"/>
      <c r="CE103" s="70"/>
      <c r="CF103" s="70"/>
      <c r="CG103" s="70"/>
      <c r="CH103" s="70"/>
      <c r="CI103" s="70"/>
      <c r="CJ103" s="70"/>
      <c r="CK103" s="70"/>
      <c r="CL103" s="70"/>
      <c r="CM103" s="70"/>
      <c r="CN103" s="70"/>
      <c r="CO103" s="70"/>
      <c r="CP103" s="70"/>
      <c r="CQ103" s="70"/>
      <c r="CR103" s="70"/>
      <c r="CS103" s="70"/>
      <c r="CT103" s="70"/>
      <c r="CU103" s="70"/>
    </row>
    <row r="104" spans="1:101" ht="13.5" thickBot="1" x14ac:dyDescent="0.25">
      <c r="F104" s="19">
        <f>SUM(E99:E102)</f>
        <v>3439.8857142857146</v>
      </c>
      <c r="G104" s="238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70"/>
      <c r="BI104" s="70"/>
      <c r="BJ104" s="70"/>
      <c r="BK104" s="70"/>
      <c r="BL104" s="70"/>
      <c r="BM104" s="70"/>
      <c r="BN104" s="70"/>
      <c r="BO104" s="70"/>
      <c r="BP104" s="70"/>
      <c r="BQ104" s="70"/>
      <c r="BR104" s="70"/>
      <c r="BS104" s="70"/>
      <c r="BT104" s="70"/>
      <c r="BU104" s="70"/>
      <c r="BV104" s="70"/>
      <c r="BW104" s="70"/>
      <c r="BX104" s="70"/>
      <c r="BY104" s="70"/>
      <c r="BZ104" s="70"/>
      <c r="CA104" s="70"/>
      <c r="CB104" s="70"/>
      <c r="CC104" s="70"/>
      <c r="CD104" s="70"/>
      <c r="CE104" s="70"/>
      <c r="CF104" s="70"/>
      <c r="CG104" s="70"/>
      <c r="CH104" s="70"/>
      <c r="CI104" s="70"/>
      <c r="CJ104" s="70"/>
      <c r="CK104" s="70"/>
      <c r="CL104" s="70"/>
      <c r="CM104" s="70"/>
      <c r="CN104" s="70"/>
      <c r="CO104" s="70"/>
      <c r="CP104" s="70"/>
      <c r="CQ104" s="70"/>
      <c r="CR104" s="70"/>
      <c r="CS104" s="70"/>
      <c r="CT104" s="70"/>
      <c r="CU104" s="70"/>
    </row>
    <row r="105" spans="1:101" ht="11.25" customHeight="1" x14ac:dyDescent="0.2">
      <c r="G105" s="238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70"/>
      <c r="BB105" s="70"/>
      <c r="BC105" s="70"/>
      <c r="BD105" s="70"/>
      <c r="BE105" s="70"/>
      <c r="BF105" s="70"/>
      <c r="BG105" s="70"/>
      <c r="BH105" s="70"/>
      <c r="BI105" s="70"/>
      <c r="BJ105" s="70"/>
      <c r="BK105" s="70"/>
      <c r="BL105" s="70"/>
      <c r="BM105" s="70"/>
      <c r="BN105" s="70"/>
      <c r="BO105" s="70"/>
      <c r="BP105" s="70"/>
      <c r="BQ105" s="70"/>
      <c r="BR105" s="70"/>
      <c r="BS105" s="70"/>
      <c r="BT105" s="70"/>
      <c r="BU105" s="70"/>
      <c r="BV105" s="70"/>
      <c r="BW105" s="70"/>
      <c r="BX105" s="70"/>
      <c r="BY105" s="70"/>
      <c r="BZ105" s="70"/>
      <c r="CA105" s="70"/>
      <c r="CB105" s="70"/>
      <c r="CC105" s="70"/>
      <c r="CD105" s="70"/>
      <c r="CE105" s="70"/>
      <c r="CF105" s="70"/>
      <c r="CG105" s="70"/>
      <c r="CH105" s="70"/>
      <c r="CI105" s="70"/>
      <c r="CJ105" s="70"/>
      <c r="CK105" s="70"/>
      <c r="CL105" s="70"/>
      <c r="CM105" s="70"/>
      <c r="CN105" s="70"/>
      <c r="CO105" s="70"/>
      <c r="CP105" s="70"/>
      <c r="CQ105" s="70"/>
      <c r="CR105" s="70"/>
      <c r="CS105" s="70"/>
      <c r="CT105" s="70"/>
      <c r="CU105" s="70"/>
    </row>
    <row r="106" spans="1:101" ht="13.5" thickBot="1" x14ac:dyDescent="0.25">
      <c r="A106" s="5" t="s">
        <v>171</v>
      </c>
      <c r="G106" s="238"/>
      <c r="H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70"/>
      <c r="BB106" s="70"/>
      <c r="BC106" s="70"/>
      <c r="BD106" s="70"/>
      <c r="BE106" s="70"/>
      <c r="BF106" s="70"/>
      <c r="BG106" s="70"/>
      <c r="BH106" s="70"/>
      <c r="BI106" s="70"/>
      <c r="BJ106" s="70"/>
      <c r="BK106" s="70"/>
      <c r="BL106" s="70"/>
      <c r="BM106" s="70"/>
      <c r="BN106" s="70"/>
      <c r="BO106" s="70"/>
      <c r="BP106" s="70"/>
      <c r="BQ106" s="70"/>
      <c r="BR106" s="70"/>
      <c r="BS106" s="70"/>
      <c r="BT106" s="70"/>
      <c r="BU106" s="70"/>
      <c r="BV106" s="70"/>
      <c r="BW106" s="70"/>
      <c r="BX106" s="70"/>
      <c r="BY106" s="70"/>
      <c r="BZ106" s="70"/>
      <c r="CA106" s="70"/>
      <c r="CB106" s="70"/>
      <c r="CC106" s="70"/>
      <c r="CD106" s="70"/>
      <c r="CE106" s="70"/>
      <c r="CF106" s="70"/>
      <c r="CG106" s="70"/>
      <c r="CH106" s="70"/>
      <c r="CI106" s="70"/>
      <c r="CJ106" s="70"/>
      <c r="CK106" s="70"/>
      <c r="CL106" s="70"/>
      <c r="CM106" s="70"/>
      <c r="CN106" s="70"/>
      <c r="CO106" s="70"/>
      <c r="CP106" s="70"/>
      <c r="CQ106" s="70"/>
      <c r="CR106" s="70"/>
      <c r="CS106" s="70"/>
      <c r="CT106" s="70"/>
      <c r="CU106" s="70"/>
    </row>
    <row r="107" spans="1:101" ht="13.5" thickBot="1" x14ac:dyDescent="0.25">
      <c r="A107" s="54" t="s">
        <v>28</v>
      </c>
      <c r="B107" s="55" t="s">
        <v>29</v>
      </c>
      <c r="C107" s="55" t="s">
        <v>20</v>
      </c>
      <c r="D107" s="56" t="s">
        <v>127</v>
      </c>
      <c r="E107" s="56" t="s">
        <v>30</v>
      </c>
      <c r="F107" s="57" t="s">
        <v>31</v>
      </c>
      <c r="G107" s="238">
        <f>D66*0.8/(12*C67)</f>
        <v>633.33333333333337</v>
      </c>
      <c r="H107" s="238">
        <f>D66*0.7/(B96*10*C67)</f>
        <v>0.42088607594936711</v>
      </c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70"/>
      <c r="BB107" s="70"/>
      <c r="BC107" s="70"/>
      <c r="BD107" s="70"/>
      <c r="BE107" s="70"/>
      <c r="BF107" s="70"/>
      <c r="BG107" s="70"/>
      <c r="BH107" s="70"/>
      <c r="BI107" s="70"/>
      <c r="BJ107" s="70"/>
      <c r="BK107" s="70"/>
      <c r="BL107" s="70"/>
      <c r="BM107" s="70"/>
      <c r="BN107" s="70"/>
      <c r="BO107" s="70"/>
      <c r="BP107" s="70"/>
      <c r="BQ107" s="70"/>
      <c r="BR107" s="70"/>
      <c r="BS107" s="70"/>
      <c r="BT107" s="70"/>
      <c r="BU107" s="70"/>
      <c r="BV107" s="70"/>
      <c r="BW107" s="70"/>
      <c r="BX107" s="70"/>
      <c r="BY107" s="70"/>
      <c r="BZ107" s="70"/>
      <c r="CA107" s="70"/>
      <c r="CB107" s="70"/>
      <c r="CC107" s="70"/>
      <c r="CD107" s="70"/>
      <c r="CE107" s="70"/>
      <c r="CF107" s="70"/>
      <c r="CG107" s="70"/>
      <c r="CH107" s="70"/>
      <c r="CI107" s="70"/>
      <c r="CJ107" s="70"/>
      <c r="CK107" s="70"/>
      <c r="CL107" s="70"/>
      <c r="CM107" s="70"/>
      <c r="CN107" s="70"/>
      <c r="CO107" s="70"/>
      <c r="CP107" s="70"/>
      <c r="CQ107" s="70"/>
      <c r="CR107" s="70"/>
      <c r="CS107" s="70"/>
      <c r="CT107" s="70"/>
      <c r="CU107" s="70"/>
    </row>
    <row r="108" spans="1:101" ht="13.5" thickBot="1" x14ac:dyDescent="0.25">
      <c r="A108" s="237" t="s">
        <v>148</v>
      </c>
      <c r="B108" s="12" t="s">
        <v>53</v>
      </c>
      <c r="C108" s="74">
        <f>C100</f>
        <v>1580</v>
      </c>
      <c r="D108" s="72">
        <v>0.55000000000000004</v>
      </c>
      <c r="E108" s="13">
        <f>C108*D108</f>
        <v>869.00000000000011</v>
      </c>
      <c r="G108" s="238" t="s">
        <v>190</v>
      </c>
      <c r="H108" s="70">
        <f>1/D13*90</f>
        <v>1.139240506329114</v>
      </c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70"/>
      <c r="BK108" s="70"/>
      <c r="BL108" s="70"/>
      <c r="BM108" s="70"/>
      <c r="BN108" s="70"/>
      <c r="BO108" s="70"/>
      <c r="BP108" s="70"/>
      <c r="BQ108" s="70"/>
      <c r="BR108" s="70"/>
      <c r="BS108" s="70"/>
      <c r="BT108" s="70"/>
      <c r="BU108" s="70"/>
      <c r="BV108" s="70"/>
      <c r="BW108" s="70"/>
      <c r="BX108" s="70"/>
      <c r="BY108" s="70"/>
      <c r="BZ108" s="70"/>
      <c r="CA108" s="70"/>
      <c r="CB108" s="70"/>
      <c r="CC108" s="70"/>
      <c r="CD108" s="70"/>
      <c r="CE108" s="70"/>
      <c r="CF108" s="70"/>
      <c r="CG108" s="70"/>
      <c r="CH108" s="70"/>
      <c r="CI108" s="70"/>
      <c r="CJ108" s="70"/>
      <c r="CK108" s="70"/>
      <c r="CL108" s="70"/>
      <c r="CM108" s="70"/>
      <c r="CN108" s="70"/>
      <c r="CO108" s="70"/>
      <c r="CP108" s="70"/>
      <c r="CQ108" s="70"/>
      <c r="CR108" s="70"/>
      <c r="CS108" s="70"/>
      <c r="CT108" s="70"/>
      <c r="CU108" s="70"/>
    </row>
    <row r="109" spans="1:101" ht="13.5" thickBot="1" x14ac:dyDescent="0.25">
      <c r="F109" s="19">
        <f>E108</f>
        <v>869.00000000000011</v>
      </c>
      <c r="G109" s="238"/>
      <c r="H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/>
      <c r="BG109" s="70"/>
      <c r="BH109" s="70"/>
      <c r="BI109" s="70"/>
      <c r="BJ109" s="70"/>
      <c r="BK109" s="70"/>
      <c r="BL109" s="70"/>
      <c r="BM109" s="70"/>
      <c r="BN109" s="70"/>
      <c r="BO109" s="70"/>
      <c r="BP109" s="70"/>
      <c r="BQ109" s="70"/>
      <c r="BR109" s="70"/>
      <c r="BS109" s="70"/>
      <c r="BT109" s="70"/>
      <c r="BU109" s="70"/>
      <c r="BV109" s="70"/>
      <c r="BW109" s="70"/>
      <c r="BX109" s="70"/>
      <c r="BY109" s="70"/>
      <c r="BZ109" s="70"/>
      <c r="CA109" s="70"/>
      <c r="CB109" s="70"/>
      <c r="CC109" s="70"/>
      <c r="CD109" s="70"/>
      <c r="CE109" s="70"/>
      <c r="CF109" s="70"/>
      <c r="CG109" s="70"/>
      <c r="CH109" s="70"/>
      <c r="CI109" s="70"/>
      <c r="CJ109" s="70"/>
      <c r="CK109" s="70"/>
      <c r="CL109" s="70"/>
      <c r="CM109" s="70"/>
      <c r="CN109" s="70"/>
      <c r="CO109" s="70"/>
      <c r="CP109" s="70"/>
      <c r="CQ109" s="70"/>
      <c r="CR109" s="70"/>
      <c r="CS109" s="70"/>
      <c r="CT109" s="70"/>
      <c r="CU109" s="70"/>
    </row>
    <row r="110" spans="1:101" ht="11.25" customHeight="1" x14ac:dyDescent="0.2">
      <c r="G110" s="238"/>
      <c r="H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/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0"/>
      <c r="CM110" s="70"/>
      <c r="CN110" s="70"/>
      <c r="CO110" s="70"/>
      <c r="CP110" s="70"/>
      <c r="CQ110" s="70"/>
      <c r="CR110" s="70"/>
      <c r="CS110" s="70"/>
      <c r="CT110" s="70"/>
      <c r="CU110" s="70"/>
    </row>
    <row r="111" spans="1:101" ht="13.5" thickBot="1" x14ac:dyDescent="0.25">
      <c r="A111" s="5" t="s">
        <v>172</v>
      </c>
      <c r="G111" s="238"/>
      <c r="H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70"/>
      <c r="BB111" s="70"/>
      <c r="BC111" s="70"/>
      <c r="BD111" s="70"/>
      <c r="BE111" s="70"/>
      <c r="BF111" s="70"/>
      <c r="BG111" s="70"/>
      <c r="BH111" s="70"/>
      <c r="BI111" s="70"/>
      <c r="BJ111" s="70"/>
      <c r="BK111" s="70"/>
      <c r="BL111" s="70"/>
      <c r="BM111" s="70"/>
      <c r="BN111" s="70"/>
      <c r="BO111" s="70"/>
      <c r="BP111" s="70"/>
      <c r="BQ111" s="70"/>
      <c r="BR111" s="70"/>
      <c r="BS111" s="70"/>
      <c r="BT111" s="70"/>
      <c r="BU111" s="70"/>
      <c r="BV111" s="70"/>
      <c r="BW111" s="70"/>
      <c r="BX111" s="70"/>
      <c r="BY111" s="70"/>
      <c r="BZ111" s="70"/>
      <c r="CA111" s="70"/>
      <c r="CB111" s="70"/>
      <c r="CC111" s="70"/>
      <c r="CD111" s="70"/>
      <c r="CE111" s="70"/>
      <c r="CF111" s="70"/>
      <c r="CG111" s="70"/>
      <c r="CH111" s="70"/>
      <c r="CI111" s="70"/>
      <c r="CJ111" s="70"/>
      <c r="CK111" s="70"/>
      <c r="CL111" s="70"/>
      <c r="CM111" s="70"/>
      <c r="CN111" s="70"/>
      <c r="CO111" s="70"/>
      <c r="CP111" s="70"/>
      <c r="CQ111" s="70"/>
      <c r="CR111" s="70"/>
      <c r="CS111" s="70"/>
      <c r="CT111" s="70"/>
      <c r="CU111" s="70"/>
    </row>
    <row r="112" spans="1:101" ht="13.5" thickBot="1" x14ac:dyDescent="0.25">
      <c r="A112" s="54" t="s">
        <v>28</v>
      </c>
      <c r="B112" s="55" t="s">
        <v>29</v>
      </c>
      <c r="C112" s="55" t="s">
        <v>20</v>
      </c>
      <c r="D112" s="56" t="s">
        <v>127</v>
      </c>
      <c r="E112" s="56" t="s">
        <v>30</v>
      </c>
      <c r="F112" s="57" t="s">
        <v>31</v>
      </c>
      <c r="G112" s="238"/>
      <c r="H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0"/>
      <c r="AC112" s="70"/>
      <c r="AD112" s="70"/>
      <c r="AE112" s="70"/>
      <c r="AF112" s="70"/>
      <c r="AG112" s="70"/>
      <c r="AH112" s="70"/>
      <c r="AI112" s="70"/>
      <c r="AJ112" s="70"/>
      <c r="AK112" s="70"/>
      <c r="AL112" s="70"/>
      <c r="AM112" s="70"/>
      <c r="AN112" s="70"/>
      <c r="AO112" s="70"/>
      <c r="AP112" s="70"/>
      <c r="AQ112" s="70"/>
      <c r="AR112" s="70"/>
      <c r="AS112" s="70"/>
      <c r="AT112" s="70"/>
      <c r="AU112" s="70"/>
      <c r="AV112" s="70"/>
      <c r="AW112" s="70"/>
      <c r="AX112" s="70"/>
      <c r="AY112" s="70"/>
      <c r="AZ112" s="70"/>
      <c r="BA112" s="70"/>
      <c r="BB112" s="70"/>
      <c r="BC112" s="70"/>
      <c r="BD112" s="70"/>
      <c r="BE112" s="70"/>
      <c r="BF112" s="70"/>
      <c r="BG112" s="70"/>
      <c r="BH112" s="70"/>
      <c r="BI112" s="70"/>
      <c r="BJ112" s="70"/>
      <c r="BK112" s="70"/>
      <c r="BL112" s="70"/>
      <c r="BM112" s="70"/>
      <c r="BN112" s="70"/>
      <c r="BO112" s="70"/>
      <c r="BP112" s="70"/>
      <c r="BQ112" s="70"/>
      <c r="BR112" s="70"/>
      <c r="BS112" s="70"/>
      <c r="BT112" s="70"/>
      <c r="BU112" s="70"/>
      <c r="BV112" s="70"/>
      <c r="BW112" s="70"/>
      <c r="BX112" s="70"/>
      <c r="BY112" s="70"/>
      <c r="BZ112" s="70"/>
      <c r="CA112" s="70"/>
      <c r="CB112" s="70"/>
      <c r="CC112" s="70"/>
      <c r="CD112" s="70"/>
      <c r="CE112" s="70"/>
      <c r="CF112" s="70"/>
      <c r="CG112" s="70"/>
      <c r="CH112" s="70"/>
      <c r="CI112" s="70"/>
      <c r="CJ112" s="70"/>
      <c r="CK112" s="70"/>
      <c r="CL112" s="70"/>
      <c r="CM112" s="70"/>
      <c r="CN112" s="70"/>
      <c r="CO112" s="70"/>
      <c r="CP112" s="70"/>
      <c r="CQ112" s="70"/>
      <c r="CR112" s="70"/>
      <c r="CS112" s="70"/>
      <c r="CT112" s="70"/>
      <c r="CU112" s="70"/>
    </row>
    <row r="113" spans="1:14" x14ac:dyDescent="0.2">
      <c r="A113" s="237" t="s">
        <v>164</v>
      </c>
      <c r="B113" s="12" t="s">
        <v>6</v>
      </c>
      <c r="C113" s="76">
        <v>6</v>
      </c>
      <c r="D113" s="72">
        <v>1500</v>
      </c>
      <c r="E113" s="13">
        <f>C113*D113</f>
        <v>9000</v>
      </c>
      <c r="G113" s="238" t="s">
        <v>191</v>
      </c>
      <c r="K113" s="70"/>
    </row>
    <row r="114" spans="1:14" x14ac:dyDescent="0.2">
      <c r="A114" s="239" t="s">
        <v>158</v>
      </c>
      <c r="B114" s="15" t="s">
        <v>15</v>
      </c>
      <c r="C114" s="79">
        <v>50000</v>
      </c>
      <c r="D114" s="16">
        <f>E113</f>
        <v>9000</v>
      </c>
      <c r="E114" s="16">
        <f>IFERROR(D114/C114,"-")</f>
        <v>0.18</v>
      </c>
      <c r="K114" s="70"/>
      <c r="M114" s="70"/>
      <c r="N114" s="70"/>
    </row>
    <row r="115" spans="1:14" ht="13.5" thickBot="1" x14ac:dyDescent="0.25">
      <c r="A115" s="83" t="s">
        <v>25</v>
      </c>
      <c r="B115" s="84" t="s">
        <v>13</v>
      </c>
      <c r="C115" s="223">
        <f>B96</f>
        <v>1580</v>
      </c>
      <c r="D115" s="85">
        <f>E114</f>
        <v>0.18</v>
      </c>
      <c r="E115" s="85">
        <f>IFERROR(C115*D115,0)</f>
        <v>284.39999999999998</v>
      </c>
      <c r="K115" s="70"/>
      <c r="L115" s="70"/>
      <c r="M115" s="70"/>
      <c r="N115" s="70"/>
    </row>
    <row r="116" spans="1:14" ht="13.5" thickBot="1" x14ac:dyDescent="0.25">
      <c r="F116" s="19">
        <f>E115</f>
        <v>284.39999999999998</v>
      </c>
      <c r="K116" s="70"/>
      <c r="L116" s="70"/>
      <c r="M116" s="70"/>
      <c r="N116" s="70"/>
    </row>
    <row r="117" spans="1:14" ht="11.25" customHeight="1" x14ac:dyDescent="0.2">
      <c r="I117" s="70">
        <v>190</v>
      </c>
      <c r="J117" s="70">
        <f t="shared" ref="J107:J118" si="2">70/I117</f>
        <v>0.36842105263157893</v>
      </c>
      <c r="K117" s="70"/>
      <c r="L117" s="70"/>
      <c r="M117" s="70"/>
      <c r="N117" s="70"/>
    </row>
    <row r="118" spans="1:14" ht="11.25" customHeight="1" thickBot="1" x14ac:dyDescent="0.25">
      <c r="G118" s="7"/>
      <c r="I118" s="70">
        <v>200</v>
      </c>
      <c r="J118" s="70">
        <f t="shared" si="2"/>
        <v>0.35</v>
      </c>
      <c r="K118" s="70"/>
      <c r="L118" s="70"/>
      <c r="M118" s="70"/>
      <c r="N118" s="70"/>
    </row>
    <row r="119" spans="1:14" ht="13.5" thickBot="1" x14ac:dyDescent="0.25">
      <c r="A119" s="22" t="s">
        <v>119</v>
      </c>
      <c r="B119" s="23"/>
      <c r="C119" s="23"/>
      <c r="D119" s="24"/>
      <c r="E119" s="25"/>
      <c r="F119" s="19">
        <f>+SUM(F73,F83,F91,F104,F109,F116)</f>
        <v>6234.8902245801937</v>
      </c>
      <c r="G119" s="7"/>
      <c r="J119" s="70"/>
      <c r="M119" s="70"/>
      <c r="N119" s="70"/>
    </row>
    <row r="120" spans="1:14" ht="11.25" customHeight="1" x14ac:dyDescent="0.2">
      <c r="G120" s="7"/>
      <c r="M120" s="70"/>
      <c r="N120" s="70"/>
    </row>
    <row r="121" spans="1:14" x14ac:dyDescent="0.2">
      <c r="A121" s="32" t="s">
        <v>294</v>
      </c>
      <c r="B121" s="32"/>
      <c r="C121" s="32"/>
      <c r="D121" s="33"/>
      <c r="E121" s="33"/>
      <c r="F121" s="31"/>
      <c r="G121" s="7"/>
      <c r="M121" s="70"/>
      <c r="N121" s="70"/>
    </row>
    <row r="122" spans="1:14" ht="11.25" customHeight="1" thickBot="1" x14ac:dyDescent="0.25">
      <c r="G122" s="7"/>
      <c r="M122" s="70"/>
      <c r="N122" s="70"/>
    </row>
    <row r="123" spans="1:14" ht="13.5" thickBot="1" x14ac:dyDescent="0.25">
      <c r="A123" s="54" t="s">
        <v>28</v>
      </c>
      <c r="B123" s="55" t="s">
        <v>29</v>
      </c>
      <c r="C123" s="55" t="s">
        <v>20</v>
      </c>
      <c r="D123" s="56" t="s">
        <v>127</v>
      </c>
      <c r="E123" s="56" t="s">
        <v>30</v>
      </c>
      <c r="F123" s="57" t="s">
        <v>31</v>
      </c>
      <c r="G123" s="7"/>
      <c r="M123" s="70"/>
      <c r="N123" s="70"/>
    </row>
    <row r="124" spans="1:14" x14ac:dyDescent="0.2">
      <c r="A124" s="239" t="s">
        <v>298</v>
      </c>
      <c r="B124" s="15" t="s">
        <v>6</v>
      </c>
      <c r="C124" s="81">
        <v>0.33333333333333331</v>
      </c>
      <c r="D124" s="72">
        <v>50</v>
      </c>
      <c r="E124" s="16">
        <f>C124*D124</f>
        <v>16.666666666666664</v>
      </c>
      <c r="F124" s="49"/>
      <c r="G124" s="7"/>
      <c r="M124" s="70"/>
      <c r="N124" s="70"/>
    </row>
    <row r="125" spans="1:14" x14ac:dyDescent="0.2">
      <c r="A125" s="239" t="s">
        <v>299</v>
      </c>
      <c r="B125" s="15" t="s">
        <v>6</v>
      </c>
      <c r="C125" s="81">
        <v>8.3333333333333329E-2</v>
      </c>
      <c r="D125" s="72">
        <v>120</v>
      </c>
      <c r="E125" s="16">
        <f>C125*D125</f>
        <v>10</v>
      </c>
      <c r="F125" s="49"/>
      <c r="G125" s="5" t="s">
        <v>192</v>
      </c>
    </row>
    <row r="126" spans="1:14" x14ac:dyDescent="0.2">
      <c r="A126" s="239" t="s">
        <v>300</v>
      </c>
      <c r="B126" s="273" t="s">
        <v>6</v>
      </c>
      <c r="C126" s="81">
        <v>0.16666666666666666</v>
      </c>
      <c r="D126" s="72">
        <v>20</v>
      </c>
      <c r="E126" s="16">
        <f>C126*D126</f>
        <v>3.333333333333333</v>
      </c>
      <c r="F126" s="49"/>
      <c r="G126" s="5" t="s">
        <v>193</v>
      </c>
    </row>
    <row r="127" spans="1:14" ht="13.5" thickBot="1" x14ac:dyDescent="0.25">
      <c r="A127" s="239"/>
      <c r="B127" s="273"/>
      <c r="C127" s="81"/>
      <c r="D127" s="72"/>
      <c r="E127" s="16"/>
      <c r="F127" s="49"/>
      <c r="G127" s="7"/>
    </row>
    <row r="128" spans="1:14" ht="13.5" thickBot="1" x14ac:dyDescent="0.25">
      <c r="A128" s="32"/>
      <c r="B128" s="32"/>
      <c r="C128" s="32"/>
      <c r="D128" s="32"/>
      <c r="E128" s="33"/>
      <c r="F128" s="19">
        <f>SUM(E124:E127)</f>
        <v>29.999999999999996</v>
      </c>
      <c r="G128" s="7"/>
    </row>
    <row r="129" spans="1:7" ht="11.25" customHeight="1" thickBot="1" x14ac:dyDescent="0.25">
      <c r="G129" s="7"/>
    </row>
    <row r="130" spans="1:7" ht="13.5" thickBot="1" x14ac:dyDescent="0.25">
      <c r="A130" s="22" t="s">
        <v>297</v>
      </c>
      <c r="B130" s="23"/>
      <c r="C130" s="23"/>
      <c r="D130" s="24"/>
      <c r="E130" s="25"/>
      <c r="F130" s="19">
        <f>+F128</f>
        <v>29.999999999999996</v>
      </c>
      <c r="G130" s="7"/>
    </row>
    <row r="131" spans="1:7" ht="11.25" customHeight="1" x14ac:dyDescent="0.2">
      <c r="G131" s="7"/>
    </row>
    <row r="132" spans="1:7" ht="11.25" customHeight="1" x14ac:dyDescent="0.2"/>
    <row r="133" spans="1:7" ht="17.25" customHeight="1" x14ac:dyDescent="0.2">
      <c r="A133" s="32" t="s">
        <v>295</v>
      </c>
      <c r="B133" s="32"/>
      <c r="C133" s="32"/>
      <c r="D133" s="33"/>
      <c r="E133" s="33"/>
      <c r="F133" s="31"/>
    </row>
    <row r="134" spans="1:7" ht="11.25" customHeight="1" thickBot="1" x14ac:dyDescent="0.25"/>
    <row r="135" spans="1:7" ht="13.5" thickBot="1" x14ac:dyDescent="0.25">
      <c r="A135" s="54" t="s">
        <v>28</v>
      </c>
      <c r="B135" s="55" t="s">
        <v>29</v>
      </c>
      <c r="C135" s="55" t="s">
        <v>20</v>
      </c>
      <c r="D135" s="56" t="s">
        <v>127</v>
      </c>
      <c r="E135" s="56" t="s">
        <v>30</v>
      </c>
      <c r="F135" s="57" t="s">
        <v>31</v>
      </c>
    </row>
    <row r="136" spans="1:7" ht="11.25" customHeight="1" x14ac:dyDescent="0.2">
      <c r="A136" s="239" t="s">
        <v>159</v>
      </c>
      <c r="B136" s="15" t="s">
        <v>6</v>
      </c>
      <c r="C136" s="81">
        <v>8.3333333333333329E-2</v>
      </c>
      <c r="D136" s="72">
        <v>150</v>
      </c>
      <c r="E136" s="16">
        <f>C136*D136</f>
        <v>12.5</v>
      </c>
      <c r="F136" s="49"/>
    </row>
    <row r="137" spans="1:7" x14ac:dyDescent="0.2">
      <c r="A137" s="239" t="s">
        <v>152</v>
      </c>
      <c r="B137" s="15" t="s">
        <v>6</v>
      </c>
      <c r="C137" s="81">
        <v>4</v>
      </c>
      <c r="D137" s="72">
        <v>100</v>
      </c>
      <c r="E137" s="16">
        <f>C137*D137</f>
        <v>400</v>
      </c>
      <c r="F137" s="49"/>
    </row>
    <row r="138" spans="1:7" x14ac:dyDescent="0.2">
      <c r="A138" s="239" t="s">
        <v>151</v>
      </c>
      <c r="B138" s="15" t="s">
        <v>27</v>
      </c>
      <c r="C138" s="81">
        <v>8.3333333333333329E-2</v>
      </c>
      <c r="D138" s="72">
        <v>300</v>
      </c>
      <c r="E138" s="16">
        <f>C138*D138</f>
        <v>25</v>
      </c>
      <c r="F138" s="49"/>
    </row>
    <row r="139" spans="1:7" ht="13.5" thickBot="1" x14ac:dyDescent="0.25">
      <c r="A139" s="239"/>
      <c r="B139" s="273"/>
      <c r="C139" s="81"/>
      <c r="D139" s="72"/>
      <c r="E139" s="16"/>
      <c r="F139" s="49"/>
    </row>
    <row r="140" spans="1:7" ht="11.25" customHeight="1" thickBot="1" x14ac:dyDescent="0.25">
      <c r="A140" s="32"/>
      <c r="B140" s="32"/>
      <c r="C140" s="32"/>
      <c r="D140" s="32"/>
      <c r="E140" s="33"/>
      <c r="F140" s="19">
        <f>SUM(E136:E139)</f>
        <v>437.5</v>
      </c>
    </row>
    <row r="141" spans="1:7" ht="13.5" thickBot="1" x14ac:dyDescent="0.25"/>
    <row r="142" spans="1:7" ht="13.5" thickBot="1" x14ac:dyDescent="0.25">
      <c r="A142" s="22" t="s">
        <v>179</v>
      </c>
      <c r="B142" s="23"/>
      <c r="C142" s="23"/>
      <c r="D142" s="24"/>
      <c r="E142" s="25"/>
      <c r="F142" s="19">
        <f>+F140</f>
        <v>437.5</v>
      </c>
    </row>
    <row r="143" spans="1:7" ht="11.25" customHeight="1" x14ac:dyDescent="0.2"/>
    <row r="144" spans="1:7" ht="24.75" customHeight="1" thickBot="1" x14ac:dyDescent="0.25"/>
    <row r="145" spans="1:7" ht="12.6" customHeight="1" thickBot="1" x14ac:dyDescent="0.25">
      <c r="A145" s="22" t="s">
        <v>120</v>
      </c>
      <c r="B145" s="26"/>
      <c r="C145" s="26"/>
      <c r="D145" s="27"/>
      <c r="E145" s="28"/>
      <c r="F145" s="20">
        <f>+F59+F119+F142+F130</f>
        <v>13063.280568212194</v>
      </c>
    </row>
    <row r="147" spans="1:7" ht="16.149999999999999" customHeight="1" x14ac:dyDescent="0.2">
      <c r="A147" s="9" t="s">
        <v>296</v>
      </c>
    </row>
    <row r="148" spans="1:7" ht="13.5" thickBot="1" x14ac:dyDescent="0.25"/>
    <row r="149" spans="1:7" ht="25.5" customHeight="1" thickBot="1" x14ac:dyDescent="0.25">
      <c r="A149" s="54" t="s">
        <v>28</v>
      </c>
      <c r="B149" s="55" t="s">
        <v>29</v>
      </c>
      <c r="C149" s="55" t="s">
        <v>20</v>
      </c>
      <c r="D149" s="56" t="s">
        <v>127</v>
      </c>
      <c r="E149" s="56" t="s">
        <v>30</v>
      </c>
      <c r="F149" s="57" t="s">
        <v>31</v>
      </c>
    </row>
    <row r="150" spans="1:7" ht="12.6" customHeight="1" thickBot="1" x14ac:dyDescent="0.25">
      <c r="A150" s="11" t="s">
        <v>17</v>
      </c>
      <c r="B150" s="12" t="s">
        <v>0</v>
      </c>
      <c r="C150" s="116">
        <f>'4.BDI'!C20*100</f>
        <v>16.38</v>
      </c>
      <c r="D150" s="13">
        <f>+F145</f>
        <v>13063.280568212194</v>
      </c>
      <c r="E150" s="13">
        <f>C150*D150/100</f>
        <v>2139.7653570731572</v>
      </c>
    </row>
    <row r="151" spans="1:7" s="2" customFormat="1" ht="9.75" customHeight="1" thickBot="1" x14ac:dyDescent="0.25">
      <c r="A151" s="7"/>
      <c r="B151" s="7"/>
      <c r="C151" s="7"/>
      <c r="D151" s="8"/>
      <c r="E151" s="8"/>
      <c r="F151" s="19">
        <f>+E150</f>
        <v>2139.7653570731572</v>
      </c>
      <c r="G151" s="4"/>
    </row>
    <row r="152" spans="1:7" s="2" customFormat="1" ht="9.75" customHeight="1" thickBot="1" x14ac:dyDescent="0.25">
      <c r="A152" s="7"/>
      <c r="B152" s="7"/>
      <c r="C152" s="7"/>
      <c r="D152" s="8"/>
      <c r="E152" s="8"/>
      <c r="F152" s="8"/>
      <c r="G152" s="4"/>
    </row>
    <row r="153" spans="1:7" s="2" customFormat="1" ht="9.75" customHeight="1" thickBot="1" x14ac:dyDescent="0.25">
      <c r="A153" s="22" t="s">
        <v>128</v>
      </c>
      <c r="B153" s="26"/>
      <c r="C153" s="26"/>
      <c r="D153" s="27"/>
      <c r="E153" s="28"/>
      <c r="F153" s="20">
        <f>F151</f>
        <v>2139.7653570731572</v>
      </c>
      <c r="G153" s="4"/>
    </row>
    <row r="154" spans="1:7" x14ac:dyDescent="0.2">
      <c r="A154" s="32"/>
      <c r="B154" s="32"/>
      <c r="C154" s="32"/>
      <c r="D154" s="33"/>
      <c r="E154" s="33"/>
      <c r="F154" s="31"/>
    </row>
    <row r="155" spans="1:7" ht="13.5" thickBot="1" x14ac:dyDescent="0.25"/>
    <row r="156" spans="1:7" ht="13.5" thickBot="1" x14ac:dyDescent="0.25">
      <c r="A156" s="22" t="s">
        <v>185</v>
      </c>
      <c r="B156" s="26"/>
      <c r="C156" s="26"/>
      <c r="D156" s="27"/>
      <c r="E156" s="28"/>
      <c r="F156" s="20">
        <f>F145+F153</f>
        <v>15203.045925285351</v>
      </c>
    </row>
    <row r="157" spans="1:7" ht="15.75" x14ac:dyDescent="0.2">
      <c r="A157" s="50"/>
      <c r="B157" s="50"/>
      <c r="C157" s="50"/>
      <c r="D157" s="51"/>
      <c r="E157" s="51"/>
      <c r="F157" s="51"/>
    </row>
    <row r="158" spans="1:7" ht="14.25" x14ac:dyDescent="0.2">
      <c r="A158" s="6"/>
      <c r="B158" s="6"/>
      <c r="C158" s="6"/>
      <c r="D158" s="34"/>
      <c r="E158" s="34"/>
    </row>
    <row r="159" spans="1:7" x14ac:dyDescent="0.2">
      <c r="A159" s="252" t="s">
        <v>149</v>
      </c>
      <c r="B159" s="205"/>
      <c r="C159" s="205"/>
      <c r="D159" s="206">
        <f>B96</f>
        <v>1580</v>
      </c>
      <c r="E159" s="269" t="s">
        <v>13</v>
      </c>
    </row>
    <row r="160" spans="1:7" ht="13.5" thickBot="1" x14ac:dyDescent="0.25"/>
    <row r="161" spans="1:6" ht="13.5" thickBot="1" x14ac:dyDescent="0.25">
      <c r="A161" s="22" t="s">
        <v>186</v>
      </c>
      <c r="B161" s="23"/>
      <c r="C161" s="23"/>
      <c r="D161" s="24"/>
      <c r="E161" s="207" t="s">
        <v>161</v>
      </c>
      <c r="F161" s="208">
        <f>IFERROR(F156/D159,"-")</f>
        <v>9.6221809653704753</v>
      </c>
    </row>
    <row r="162" spans="1:6" x14ac:dyDescent="0.2">
      <c r="A162" s="32"/>
      <c r="B162" s="32"/>
      <c r="C162" s="32"/>
      <c r="D162" s="33"/>
      <c r="E162" s="33"/>
      <c r="F162" s="33"/>
    </row>
    <row r="163" spans="1:6" ht="15.75" x14ac:dyDescent="0.2">
      <c r="A163" s="35"/>
      <c r="B163" s="8"/>
      <c r="C163" s="8"/>
    </row>
    <row r="164" spans="1:6" ht="15.75" x14ac:dyDescent="0.2">
      <c r="A164" s="35"/>
      <c r="B164" s="8"/>
      <c r="C164" s="8"/>
    </row>
    <row r="165" spans="1:6" ht="15.75" x14ac:dyDescent="0.2">
      <c r="A165" s="35"/>
      <c r="B165" s="8"/>
      <c r="C165" s="8"/>
    </row>
    <row r="183" spans="7:7" ht="9" customHeight="1" x14ac:dyDescent="0.2">
      <c r="G183" s="7"/>
    </row>
    <row r="195" spans="4:6" x14ac:dyDescent="0.2">
      <c r="D195" s="7"/>
      <c r="E195" s="7"/>
      <c r="F195" s="7"/>
    </row>
  </sheetData>
  <mergeCells count="6">
    <mergeCell ref="A38:D38"/>
    <mergeCell ref="A11:F11"/>
    <mergeCell ref="A12:F12"/>
    <mergeCell ref="A14:F14"/>
    <mergeCell ref="A33:E33"/>
    <mergeCell ref="A34:D34"/>
  </mergeCells>
  <dataValidations count="3">
    <dataValidation type="list" allowBlank="1" showInputMessage="1" showErrorMessage="1" sqref="M99:M102">
      <formula1>$A$82:$A$102</formula1>
    </dataValidation>
    <dataValidation type="list" showInputMessage="1" showErrorMessage="1" sqref="CU12:CU15">
      <formula1>$K$1:$K$2</formula1>
    </dataValidation>
    <dataValidation type="list" allowBlank="1" showInputMessage="1" showErrorMessage="1" sqref="N12:CQ15">
      <formula1>$A$236:$A$265</formula1>
    </dataValidation>
  </dataValidations>
  <hyperlinks>
    <hyperlink ref="A75" location="AbaRemun" display="3.1.2. Remuneração do Capital"/>
    <hyperlink ref="A64" location="AbaDeprec" display="3.1.1. Depreciação"/>
    <hyperlink ref="H93" r:id="rId1" display="http://receitadados.fazenda.rs.gov.br/paineis/combustiveis/"/>
  </hyperlinks>
  <pageMargins left="0.70866141732283472" right="0.70866141732283472" top="0.47244094488188981" bottom="0.47244094488188981" header="0.31496062992125984" footer="0.31496062992125984"/>
  <pageSetup paperSize="9" scale="76" fitToHeight="0" orientation="portrait" r:id="rId2"/>
  <headerFooter alignWithMargins="0">
    <oddFooter>&amp;R&amp;P de &amp;N</oddFooter>
  </headerFooter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rotas2!$B$2:$B$38</xm:f>
          </x14:formula1>
          <xm:sqref>B13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6"/>
  <dimension ref="A1:G150"/>
  <sheetViews>
    <sheetView workbookViewId="0">
      <selection sqref="A1:XFD1048576"/>
    </sheetView>
  </sheetViews>
  <sheetFormatPr defaultColWidth="19.28515625" defaultRowHeight="12.75" x14ac:dyDescent="0.2"/>
  <cols>
    <col min="4" max="4" width="34.7109375" customWidth="1"/>
  </cols>
  <sheetData>
    <row r="1" spans="1:7" x14ac:dyDescent="0.2">
      <c r="A1" s="371"/>
      <c r="B1" s="371"/>
      <c r="C1" s="371"/>
      <c r="D1" s="371"/>
      <c r="E1" s="373"/>
      <c r="F1" s="373"/>
      <c r="G1" s="303"/>
    </row>
    <row r="2" spans="1:7" ht="13.5" thickBot="1" x14ac:dyDescent="0.25">
      <c r="A2" s="372"/>
      <c r="B2" s="372"/>
      <c r="C2" s="372"/>
      <c r="D2" s="372"/>
      <c r="E2" s="374"/>
      <c r="F2" s="374"/>
      <c r="G2" s="304"/>
    </row>
    <row r="3" spans="1:7" ht="15.75" x14ac:dyDescent="0.2">
      <c r="A3" s="375"/>
      <c r="B3" s="375"/>
      <c r="C3" s="305"/>
      <c r="D3" s="305"/>
      <c r="E3" s="378"/>
      <c r="F3" s="378"/>
      <c r="G3" s="378"/>
    </row>
    <row r="4" spans="1:7" ht="15.75" x14ac:dyDescent="0.2">
      <c r="A4" s="376"/>
      <c r="B4" s="376"/>
      <c r="C4" s="305"/>
      <c r="D4" s="305"/>
      <c r="E4" s="379"/>
      <c r="F4" s="379"/>
      <c r="G4" s="379"/>
    </row>
    <row r="5" spans="1:7" ht="15.75" x14ac:dyDescent="0.2">
      <c r="A5" s="376"/>
      <c r="B5" s="376"/>
      <c r="C5" s="305"/>
      <c r="D5" s="305"/>
      <c r="E5" s="379"/>
      <c r="F5" s="379"/>
      <c r="G5" s="379"/>
    </row>
    <row r="6" spans="1:7" ht="16.5" thickBot="1" x14ac:dyDescent="0.25">
      <c r="A6" s="377"/>
      <c r="B6" s="377"/>
      <c r="C6" s="306"/>
      <c r="D6" s="307"/>
      <c r="E6" s="380"/>
      <c r="F6" s="380"/>
      <c r="G6" s="380"/>
    </row>
    <row r="7" spans="1:7" ht="15.75" x14ac:dyDescent="0.2">
      <c r="A7" s="375"/>
      <c r="B7" s="375"/>
      <c r="C7" s="305"/>
      <c r="D7" s="305"/>
      <c r="E7" s="378"/>
      <c r="F7" s="378"/>
      <c r="G7" s="378"/>
    </row>
    <row r="8" spans="1:7" ht="15.75" x14ac:dyDescent="0.2">
      <c r="A8" s="376"/>
      <c r="B8" s="376"/>
      <c r="C8" s="305"/>
      <c r="D8" s="305"/>
      <c r="E8" s="379"/>
      <c r="F8" s="379"/>
      <c r="G8" s="379"/>
    </row>
    <row r="9" spans="1:7" ht="15.75" x14ac:dyDescent="0.2">
      <c r="A9" s="376"/>
      <c r="B9" s="376"/>
      <c r="C9" s="305"/>
      <c r="D9" s="305"/>
      <c r="E9" s="379"/>
      <c r="F9" s="379"/>
      <c r="G9" s="379"/>
    </row>
    <row r="10" spans="1:7" ht="16.5" thickBot="1" x14ac:dyDescent="0.25">
      <c r="A10" s="377"/>
      <c r="B10" s="377"/>
      <c r="C10" s="306"/>
      <c r="D10" s="306"/>
      <c r="E10" s="380"/>
      <c r="F10" s="380"/>
      <c r="G10" s="380"/>
    </row>
    <row r="11" spans="1:7" ht="15.75" x14ac:dyDescent="0.2">
      <c r="A11" s="375"/>
      <c r="B11" s="375"/>
      <c r="C11" s="305"/>
      <c r="D11" s="305"/>
      <c r="E11" s="378"/>
      <c r="F11" s="378"/>
      <c r="G11" s="378"/>
    </row>
    <row r="12" spans="1:7" ht="15.75" x14ac:dyDescent="0.2">
      <c r="A12" s="376"/>
      <c r="B12" s="376"/>
      <c r="C12" s="305"/>
      <c r="D12" s="305"/>
      <c r="E12" s="379"/>
      <c r="F12" s="379"/>
      <c r="G12" s="379"/>
    </row>
    <row r="13" spans="1:7" ht="15.75" x14ac:dyDescent="0.2">
      <c r="A13" s="376"/>
      <c r="B13" s="376"/>
      <c r="C13" s="305"/>
      <c r="D13" s="305"/>
      <c r="E13" s="379"/>
      <c r="F13" s="379"/>
      <c r="G13" s="379"/>
    </row>
    <row r="14" spans="1:7" ht="16.5" thickBot="1" x14ac:dyDescent="0.25">
      <c r="A14" s="377"/>
      <c r="B14" s="377"/>
      <c r="C14" s="306"/>
      <c r="D14" s="307"/>
      <c r="E14" s="380"/>
      <c r="F14" s="380"/>
      <c r="G14" s="380"/>
    </row>
    <row r="15" spans="1:7" ht="15.75" x14ac:dyDescent="0.2">
      <c r="A15" s="375"/>
      <c r="B15" s="375"/>
      <c r="C15" s="305"/>
      <c r="D15" s="305"/>
      <c r="E15" s="378"/>
      <c r="F15" s="378"/>
      <c r="G15" s="378"/>
    </row>
    <row r="16" spans="1:7" ht="15.75" x14ac:dyDescent="0.2">
      <c r="A16" s="376"/>
      <c r="B16" s="376"/>
      <c r="C16" s="305"/>
      <c r="D16" s="305"/>
      <c r="E16" s="379"/>
      <c r="F16" s="379"/>
      <c r="G16" s="379"/>
    </row>
    <row r="17" spans="1:7" ht="15.75" x14ac:dyDescent="0.2">
      <c r="A17" s="376"/>
      <c r="B17" s="376"/>
      <c r="C17" s="305"/>
      <c r="D17" s="305"/>
      <c r="E17" s="379"/>
      <c r="F17" s="379"/>
      <c r="G17" s="379"/>
    </row>
    <row r="18" spans="1:7" ht="16.5" thickBot="1" x14ac:dyDescent="0.25">
      <c r="A18" s="377"/>
      <c r="B18" s="377"/>
      <c r="C18" s="306"/>
      <c r="D18" s="307"/>
      <c r="E18" s="380"/>
      <c r="F18" s="380"/>
      <c r="G18" s="380"/>
    </row>
    <row r="19" spans="1:7" ht="15.75" x14ac:dyDescent="0.2">
      <c r="A19" s="375"/>
      <c r="B19" s="375"/>
      <c r="C19" s="305"/>
      <c r="D19" s="305"/>
      <c r="E19" s="378"/>
      <c r="F19" s="378"/>
      <c r="G19" s="378"/>
    </row>
    <row r="20" spans="1:7" ht="15.75" x14ac:dyDescent="0.2">
      <c r="A20" s="376"/>
      <c r="B20" s="376"/>
      <c r="C20" s="305"/>
      <c r="D20" s="305"/>
      <c r="E20" s="379"/>
      <c r="F20" s="379"/>
      <c r="G20" s="379"/>
    </row>
    <row r="21" spans="1:7" ht="15.75" x14ac:dyDescent="0.2">
      <c r="A21" s="376"/>
      <c r="B21" s="376"/>
      <c r="C21" s="305"/>
      <c r="D21" s="305"/>
      <c r="E21" s="379"/>
      <c r="F21" s="379"/>
      <c r="G21" s="379"/>
    </row>
    <row r="22" spans="1:7" ht="16.5" thickBot="1" x14ac:dyDescent="0.25">
      <c r="A22" s="377"/>
      <c r="B22" s="377"/>
      <c r="C22" s="306"/>
      <c r="D22" s="307"/>
      <c r="E22" s="380"/>
      <c r="F22" s="380"/>
      <c r="G22" s="380"/>
    </row>
    <row r="23" spans="1:7" ht="15.75" x14ac:dyDescent="0.2">
      <c r="A23" s="375"/>
      <c r="B23" s="375"/>
      <c r="C23" s="305"/>
      <c r="D23" s="305"/>
      <c r="E23" s="378"/>
      <c r="F23" s="378"/>
      <c r="G23" s="378"/>
    </row>
    <row r="24" spans="1:7" ht="15.75" x14ac:dyDescent="0.2">
      <c r="A24" s="376"/>
      <c r="B24" s="376"/>
      <c r="C24" s="305"/>
      <c r="D24" s="305"/>
      <c r="E24" s="379"/>
      <c r="F24" s="379"/>
      <c r="G24" s="379"/>
    </row>
    <row r="25" spans="1:7" ht="15.75" x14ac:dyDescent="0.2">
      <c r="A25" s="376"/>
      <c r="B25" s="376"/>
      <c r="C25" s="305"/>
      <c r="D25" s="305"/>
      <c r="E25" s="379"/>
      <c r="F25" s="379"/>
      <c r="G25" s="379"/>
    </row>
    <row r="26" spans="1:7" ht="16.5" thickBot="1" x14ac:dyDescent="0.25">
      <c r="A26" s="377"/>
      <c r="B26" s="377"/>
      <c r="C26" s="306"/>
      <c r="D26" s="307"/>
      <c r="E26" s="380"/>
      <c r="F26" s="380"/>
      <c r="G26" s="380"/>
    </row>
    <row r="27" spans="1:7" ht="15.75" x14ac:dyDescent="0.2">
      <c r="A27" s="375"/>
      <c r="B27" s="375"/>
      <c r="C27" s="305"/>
      <c r="D27" s="305"/>
      <c r="E27" s="378"/>
      <c r="F27" s="378"/>
      <c r="G27" s="378"/>
    </row>
    <row r="28" spans="1:7" ht="15.75" x14ac:dyDescent="0.2">
      <c r="A28" s="376"/>
      <c r="B28" s="376"/>
      <c r="C28" s="305"/>
      <c r="D28" s="305"/>
      <c r="E28" s="379"/>
      <c r="F28" s="379"/>
      <c r="G28" s="379"/>
    </row>
    <row r="29" spans="1:7" ht="15.75" x14ac:dyDescent="0.2">
      <c r="A29" s="376"/>
      <c r="B29" s="376"/>
      <c r="C29" s="305"/>
      <c r="D29" s="305"/>
      <c r="E29" s="379"/>
      <c r="F29" s="379"/>
      <c r="G29" s="379"/>
    </row>
    <row r="30" spans="1:7" ht="16.5" thickBot="1" x14ac:dyDescent="0.25">
      <c r="A30" s="377"/>
      <c r="B30" s="377"/>
      <c r="C30" s="306"/>
      <c r="D30" s="307"/>
      <c r="E30" s="380"/>
      <c r="F30" s="380"/>
      <c r="G30" s="380"/>
    </row>
    <row r="31" spans="1:7" ht="15.75" x14ac:dyDescent="0.2">
      <c r="A31" s="375"/>
      <c r="B31" s="375"/>
      <c r="C31" s="305"/>
      <c r="D31" s="305"/>
      <c r="E31" s="378"/>
      <c r="F31" s="378"/>
      <c r="G31" s="378"/>
    </row>
    <row r="32" spans="1:7" ht="15.75" x14ac:dyDescent="0.2">
      <c r="A32" s="376"/>
      <c r="B32" s="376"/>
      <c r="C32" s="305"/>
      <c r="D32" s="305"/>
      <c r="E32" s="379"/>
      <c r="F32" s="379"/>
      <c r="G32" s="379"/>
    </row>
    <row r="33" spans="1:7" ht="15.75" x14ac:dyDescent="0.2">
      <c r="A33" s="376"/>
      <c r="B33" s="376"/>
      <c r="C33" s="305"/>
      <c r="D33" s="305"/>
      <c r="E33" s="379"/>
      <c r="F33" s="379"/>
      <c r="G33" s="379"/>
    </row>
    <row r="34" spans="1:7" ht="16.5" thickBot="1" x14ac:dyDescent="0.25">
      <c r="A34" s="377"/>
      <c r="B34" s="377"/>
      <c r="C34" s="306"/>
      <c r="D34" s="307"/>
      <c r="E34" s="380"/>
      <c r="F34" s="380"/>
      <c r="G34" s="380"/>
    </row>
    <row r="35" spans="1:7" ht="15.75" x14ac:dyDescent="0.2">
      <c r="A35" s="375"/>
      <c r="B35" s="375"/>
      <c r="C35" s="305"/>
      <c r="D35" s="305"/>
      <c r="E35" s="378"/>
      <c r="F35" s="378"/>
      <c r="G35" s="378"/>
    </row>
    <row r="36" spans="1:7" ht="15.75" x14ac:dyDescent="0.2">
      <c r="A36" s="376"/>
      <c r="B36" s="376"/>
      <c r="C36" s="305"/>
      <c r="D36" s="305"/>
      <c r="E36" s="379"/>
      <c r="F36" s="379"/>
      <c r="G36" s="379"/>
    </row>
    <row r="37" spans="1:7" ht="15.75" x14ac:dyDescent="0.2">
      <c r="A37" s="376"/>
      <c r="B37" s="376"/>
      <c r="C37" s="305"/>
      <c r="D37" s="305"/>
      <c r="E37" s="379"/>
      <c r="F37" s="379"/>
      <c r="G37" s="379"/>
    </row>
    <row r="38" spans="1:7" ht="16.5" thickBot="1" x14ac:dyDescent="0.25">
      <c r="A38" s="377"/>
      <c r="B38" s="377"/>
      <c r="C38" s="306"/>
      <c r="D38" s="307"/>
      <c r="E38" s="380"/>
      <c r="F38" s="380"/>
      <c r="G38" s="380"/>
    </row>
    <row r="39" spans="1:7" ht="15.75" x14ac:dyDescent="0.2">
      <c r="A39" s="375"/>
      <c r="B39" s="375"/>
      <c r="C39" s="305"/>
      <c r="D39" s="305"/>
      <c r="E39" s="378"/>
      <c r="F39" s="378"/>
      <c r="G39" s="378"/>
    </row>
    <row r="40" spans="1:7" ht="15.75" x14ac:dyDescent="0.2">
      <c r="A40" s="376"/>
      <c r="B40" s="376"/>
      <c r="C40" s="305"/>
      <c r="D40" s="305"/>
      <c r="E40" s="379"/>
      <c r="F40" s="379"/>
      <c r="G40" s="379"/>
    </row>
    <row r="41" spans="1:7" ht="15.75" x14ac:dyDescent="0.2">
      <c r="A41" s="376"/>
      <c r="B41" s="376"/>
      <c r="C41" s="305"/>
      <c r="D41" s="305"/>
      <c r="E41" s="379"/>
      <c r="F41" s="379"/>
      <c r="G41" s="379"/>
    </row>
    <row r="42" spans="1:7" ht="16.5" thickBot="1" x14ac:dyDescent="0.25">
      <c r="A42" s="377"/>
      <c r="B42" s="377"/>
      <c r="C42" s="306"/>
      <c r="D42" s="307"/>
      <c r="E42" s="380"/>
      <c r="F42" s="380"/>
      <c r="G42" s="380"/>
    </row>
    <row r="43" spans="1:7" ht="15.75" x14ac:dyDescent="0.2">
      <c r="A43" s="375"/>
      <c r="B43" s="375"/>
      <c r="C43" s="305"/>
      <c r="D43" s="305"/>
      <c r="E43" s="378"/>
      <c r="F43" s="378"/>
      <c r="G43" s="378"/>
    </row>
    <row r="44" spans="1:7" ht="15.75" x14ac:dyDescent="0.2">
      <c r="A44" s="376"/>
      <c r="B44" s="376"/>
      <c r="C44" s="305"/>
      <c r="D44" s="305"/>
      <c r="E44" s="379"/>
      <c r="F44" s="379"/>
      <c r="G44" s="379"/>
    </row>
    <row r="45" spans="1:7" ht="15.75" x14ac:dyDescent="0.2">
      <c r="A45" s="376"/>
      <c r="B45" s="376"/>
      <c r="C45" s="305"/>
      <c r="D45" s="305"/>
      <c r="E45" s="379"/>
      <c r="F45" s="379"/>
      <c r="G45" s="379"/>
    </row>
    <row r="46" spans="1:7" ht="16.5" thickBot="1" x14ac:dyDescent="0.25">
      <c r="A46" s="377"/>
      <c r="B46" s="377"/>
      <c r="C46" s="306"/>
      <c r="D46" s="307"/>
      <c r="E46" s="380"/>
      <c r="F46" s="380"/>
      <c r="G46" s="380"/>
    </row>
    <row r="47" spans="1:7" ht="15.75" x14ac:dyDescent="0.2">
      <c r="A47" s="375"/>
      <c r="B47" s="375"/>
      <c r="C47" s="305"/>
      <c r="D47" s="305"/>
      <c r="E47" s="378"/>
      <c r="F47" s="378"/>
      <c r="G47" s="378"/>
    </row>
    <row r="48" spans="1:7" ht="15.75" x14ac:dyDescent="0.2">
      <c r="A48" s="376"/>
      <c r="B48" s="376"/>
      <c r="C48" s="305"/>
      <c r="D48" s="305"/>
      <c r="E48" s="379"/>
      <c r="F48" s="379"/>
      <c r="G48" s="379"/>
    </row>
    <row r="49" spans="1:7" ht="15.75" x14ac:dyDescent="0.2">
      <c r="A49" s="376"/>
      <c r="B49" s="376"/>
      <c r="C49" s="305"/>
      <c r="D49" s="305"/>
      <c r="E49" s="379"/>
      <c r="F49" s="379"/>
      <c r="G49" s="379"/>
    </row>
    <row r="50" spans="1:7" ht="16.5" thickBot="1" x14ac:dyDescent="0.25">
      <c r="A50" s="377"/>
      <c r="B50" s="377"/>
      <c r="C50" s="306"/>
      <c r="D50" s="307"/>
      <c r="E50" s="380"/>
      <c r="F50" s="380"/>
      <c r="G50" s="380"/>
    </row>
    <row r="51" spans="1:7" ht="15.75" x14ac:dyDescent="0.2">
      <c r="A51" s="375"/>
      <c r="B51" s="375"/>
      <c r="C51" s="305"/>
      <c r="D51" s="305"/>
      <c r="E51" s="378"/>
      <c r="F51" s="378"/>
      <c r="G51" s="378"/>
    </row>
    <row r="52" spans="1:7" ht="15.75" x14ac:dyDescent="0.2">
      <c r="A52" s="376"/>
      <c r="B52" s="376"/>
      <c r="C52" s="305"/>
      <c r="D52" s="305"/>
      <c r="E52" s="379"/>
      <c r="F52" s="379"/>
      <c r="G52" s="379"/>
    </row>
    <row r="53" spans="1:7" ht="15.75" x14ac:dyDescent="0.2">
      <c r="A53" s="376"/>
      <c r="B53" s="376"/>
      <c r="C53" s="305"/>
      <c r="D53" s="305"/>
      <c r="E53" s="379"/>
      <c r="F53" s="379"/>
      <c r="G53" s="379"/>
    </row>
    <row r="54" spans="1:7" ht="16.5" thickBot="1" x14ac:dyDescent="0.25">
      <c r="A54" s="376"/>
      <c r="B54" s="376"/>
      <c r="C54" s="305"/>
      <c r="D54" s="308"/>
      <c r="E54" s="379"/>
      <c r="F54" s="379"/>
      <c r="G54" s="379"/>
    </row>
    <row r="55" spans="1:7" ht="15.75" x14ac:dyDescent="0.2">
      <c r="A55" s="375"/>
      <c r="B55" s="375"/>
      <c r="C55" s="305"/>
      <c r="D55" s="305"/>
      <c r="E55" s="378"/>
      <c r="F55" s="378"/>
      <c r="G55" s="378"/>
    </row>
    <row r="56" spans="1:7" ht="15.75" x14ac:dyDescent="0.2">
      <c r="A56" s="376"/>
      <c r="B56" s="376"/>
      <c r="C56" s="305"/>
      <c r="D56" s="305"/>
      <c r="E56" s="379"/>
      <c r="F56" s="379"/>
      <c r="G56" s="379"/>
    </row>
    <row r="57" spans="1:7" ht="15.75" x14ac:dyDescent="0.2">
      <c r="A57" s="376"/>
      <c r="B57" s="376"/>
      <c r="C57" s="305"/>
      <c r="D57" s="305"/>
      <c r="E57" s="379"/>
      <c r="F57" s="379"/>
      <c r="G57" s="379"/>
    </row>
    <row r="58" spans="1:7" ht="16.5" thickBot="1" x14ac:dyDescent="0.25">
      <c r="A58" s="376"/>
      <c r="B58" s="376"/>
      <c r="C58" s="305"/>
      <c r="D58" s="308"/>
      <c r="E58" s="379"/>
      <c r="F58" s="379"/>
      <c r="G58" s="379"/>
    </row>
    <row r="59" spans="1:7" ht="15.75" x14ac:dyDescent="0.2">
      <c r="A59" s="375"/>
      <c r="B59" s="375"/>
      <c r="C59" s="305"/>
      <c r="D59" s="305"/>
      <c r="E59" s="378"/>
      <c r="F59" s="378"/>
      <c r="G59" s="378"/>
    </row>
    <row r="60" spans="1:7" ht="15.75" x14ac:dyDescent="0.2">
      <c r="A60" s="376"/>
      <c r="B60" s="376"/>
      <c r="C60" s="305"/>
      <c r="D60" s="305"/>
      <c r="E60" s="379"/>
      <c r="F60" s="379"/>
      <c r="G60" s="379"/>
    </row>
    <row r="61" spans="1:7" ht="15.75" x14ac:dyDescent="0.2">
      <c r="A61" s="376"/>
      <c r="B61" s="376"/>
      <c r="C61" s="305"/>
      <c r="D61" s="305"/>
      <c r="E61" s="379"/>
      <c r="F61" s="379"/>
      <c r="G61" s="379"/>
    </row>
    <row r="62" spans="1:7" ht="16.5" thickBot="1" x14ac:dyDescent="0.25">
      <c r="A62" s="377"/>
      <c r="B62" s="377"/>
      <c r="C62" s="306"/>
      <c r="D62" s="307"/>
      <c r="E62" s="380"/>
      <c r="F62" s="380"/>
      <c r="G62" s="380"/>
    </row>
    <row r="63" spans="1:7" ht="15.75" x14ac:dyDescent="0.2">
      <c r="A63" s="375"/>
      <c r="B63" s="375"/>
      <c r="C63" s="305"/>
      <c r="D63" s="305"/>
      <c r="E63" s="378"/>
      <c r="F63" s="378"/>
      <c r="G63" s="378"/>
    </row>
    <row r="64" spans="1:7" ht="15.75" x14ac:dyDescent="0.2">
      <c r="A64" s="376"/>
      <c r="B64" s="376"/>
      <c r="C64" s="305"/>
      <c r="D64" s="305"/>
      <c r="E64" s="379"/>
      <c r="F64" s="379"/>
      <c r="G64" s="379"/>
    </row>
    <row r="65" spans="1:7" ht="15.75" x14ac:dyDescent="0.2">
      <c r="A65" s="376"/>
      <c r="B65" s="376"/>
      <c r="C65" s="305"/>
      <c r="D65" s="305"/>
      <c r="E65" s="379"/>
      <c r="F65" s="379"/>
      <c r="G65" s="379"/>
    </row>
    <row r="66" spans="1:7" ht="16.5" thickBot="1" x14ac:dyDescent="0.25">
      <c r="A66" s="377"/>
      <c r="B66" s="377"/>
      <c r="C66" s="306"/>
      <c r="D66" s="307"/>
      <c r="E66" s="380"/>
      <c r="F66" s="380"/>
      <c r="G66" s="380"/>
    </row>
    <row r="67" spans="1:7" ht="15.75" x14ac:dyDescent="0.2">
      <c r="A67" s="375"/>
      <c r="B67" s="375"/>
      <c r="C67" s="305"/>
      <c r="D67" s="305"/>
      <c r="E67" s="378"/>
      <c r="F67" s="378"/>
      <c r="G67" s="378"/>
    </row>
    <row r="68" spans="1:7" ht="15.75" x14ac:dyDescent="0.2">
      <c r="A68" s="376"/>
      <c r="B68" s="376"/>
      <c r="C68" s="305"/>
      <c r="D68" s="305"/>
      <c r="E68" s="379"/>
      <c r="F68" s="379"/>
      <c r="G68" s="379"/>
    </row>
    <row r="69" spans="1:7" ht="15.75" x14ac:dyDescent="0.2">
      <c r="A69" s="376"/>
      <c r="B69" s="376"/>
      <c r="C69" s="305"/>
      <c r="D69" s="305"/>
      <c r="E69" s="379"/>
      <c r="F69" s="379"/>
      <c r="G69" s="379"/>
    </row>
    <row r="70" spans="1:7" ht="16.5" thickBot="1" x14ac:dyDescent="0.25">
      <c r="A70" s="377"/>
      <c r="B70" s="377"/>
      <c r="C70" s="306"/>
      <c r="D70" s="307"/>
      <c r="E70" s="380"/>
      <c r="F70" s="380"/>
      <c r="G70" s="380"/>
    </row>
    <row r="71" spans="1:7" ht="15.75" x14ac:dyDescent="0.2">
      <c r="A71" s="375"/>
      <c r="B71" s="375"/>
      <c r="C71" s="305"/>
      <c r="D71" s="305"/>
      <c r="E71" s="378"/>
      <c r="F71" s="378"/>
      <c r="G71" s="378"/>
    </row>
    <row r="72" spans="1:7" ht="15.75" x14ac:dyDescent="0.2">
      <c r="A72" s="376"/>
      <c r="B72" s="376"/>
      <c r="C72" s="305"/>
      <c r="D72" s="305"/>
      <c r="E72" s="379"/>
      <c r="F72" s="379"/>
      <c r="G72" s="379"/>
    </row>
    <row r="73" spans="1:7" ht="15.75" x14ac:dyDescent="0.2">
      <c r="A73" s="376"/>
      <c r="B73" s="376"/>
      <c r="C73" s="305"/>
      <c r="D73" s="305"/>
      <c r="E73" s="379"/>
      <c r="F73" s="379"/>
      <c r="G73" s="379"/>
    </row>
    <row r="74" spans="1:7" ht="16.5" thickBot="1" x14ac:dyDescent="0.25">
      <c r="A74" s="377"/>
      <c r="B74" s="377"/>
      <c r="C74" s="306"/>
      <c r="D74" s="307"/>
      <c r="E74" s="380"/>
      <c r="F74" s="380"/>
      <c r="G74" s="380"/>
    </row>
    <row r="75" spans="1:7" ht="15.75" x14ac:dyDescent="0.2">
      <c r="A75" s="375"/>
      <c r="B75" s="375"/>
      <c r="C75" s="305"/>
      <c r="D75" s="305"/>
      <c r="E75" s="378"/>
      <c r="F75" s="378"/>
      <c r="G75" s="378"/>
    </row>
    <row r="76" spans="1:7" ht="15.75" x14ac:dyDescent="0.2">
      <c r="A76" s="376"/>
      <c r="B76" s="376"/>
      <c r="C76" s="305"/>
      <c r="D76" s="305"/>
      <c r="E76" s="379"/>
      <c r="F76" s="379"/>
      <c r="G76" s="379"/>
    </row>
    <row r="77" spans="1:7" ht="15.75" x14ac:dyDescent="0.2">
      <c r="A77" s="376"/>
      <c r="B77" s="376"/>
      <c r="C77" s="305"/>
      <c r="D77" s="305"/>
      <c r="E77" s="379"/>
      <c r="F77" s="379"/>
      <c r="G77" s="379"/>
    </row>
    <row r="78" spans="1:7" ht="16.5" thickBot="1" x14ac:dyDescent="0.25">
      <c r="A78" s="377"/>
      <c r="B78" s="377"/>
      <c r="C78" s="306"/>
      <c r="D78" s="307"/>
      <c r="E78" s="380"/>
      <c r="F78" s="380"/>
      <c r="G78" s="380"/>
    </row>
    <row r="79" spans="1:7" ht="15.75" x14ac:dyDescent="0.2">
      <c r="A79" s="375"/>
      <c r="B79" s="375"/>
      <c r="C79" s="305"/>
      <c r="D79" s="305"/>
      <c r="E79" s="378"/>
      <c r="F79" s="378"/>
      <c r="G79" s="378"/>
    </row>
    <row r="80" spans="1:7" ht="15.75" x14ac:dyDescent="0.2">
      <c r="A80" s="376"/>
      <c r="B80" s="376"/>
      <c r="C80" s="305"/>
      <c r="D80" s="305"/>
      <c r="E80" s="379"/>
      <c r="F80" s="379"/>
      <c r="G80" s="379"/>
    </row>
    <row r="81" spans="1:7" ht="15.75" x14ac:dyDescent="0.2">
      <c r="A81" s="376"/>
      <c r="B81" s="376"/>
      <c r="C81" s="305"/>
      <c r="D81" s="305"/>
      <c r="E81" s="379"/>
      <c r="F81" s="379"/>
      <c r="G81" s="379"/>
    </row>
    <row r="82" spans="1:7" ht="16.5" thickBot="1" x14ac:dyDescent="0.25">
      <c r="A82" s="377"/>
      <c r="B82" s="377"/>
      <c r="C82" s="306"/>
      <c r="D82" s="307"/>
      <c r="E82" s="380"/>
      <c r="F82" s="380"/>
      <c r="G82" s="380"/>
    </row>
    <row r="83" spans="1:7" ht="15.75" x14ac:dyDescent="0.2">
      <c r="A83" s="375"/>
      <c r="B83" s="375"/>
      <c r="C83" s="305"/>
      <c r="D83" s="305"/>
      <c r="E83" s="378"/>
      <c r="F83" s="378"/>
      <c r="G83" s="378"/>
    </row>
    <row r="84" spans="1:7" ht="15.75" x14ac:dyDescent="0.2">
      <c r="A84" s="376"/>
      <c r="B84" s="376"/>
      <c r="C84" s="305"/>
      <c r="D84" s="305"/>
      <c r="E84" s="379"/>
      <c r="F84" s="379"/>
      <c r="G84" s="379"/>
    </row>
    <row r="85" spans="1:7" ht="15.75" x14ac:dyDescent="0.2">
      <c r="A85" s="376"/>
      <c r="B85" s="376"/>
      <c r="C85" s="305"/>
      <c r="D85" s="305"/>
      <c r="E85" s="379"/>
      <c r="F85" s="379"/>
      <c r="G85" s="379"/>
    </row>
    <row r="86" spans="1:7" ht="16.5" thickBot="1" x14ac:dyDescent="0.25">
      <c r="A86" s="376"/>
      <c r="B86" s="376"/>
      <c r="C86" s="305"/>
      <c r="D86" s="308"/>
      <c r="E86" s="379"/>
      <c r="F86" s="379"/>
      <c r="G86" s="379"/>
    </row>
    <row r="87" spans="1:7" ht="15.75" x14ac:dyDescent="0.2">
      <c r="A87" s="375"/>
      <c r="B87" s="375"/>
      <c r="C87" s="305"/>
      <c r="D87" s="305"/>
      <c r="E87" s="378"/>
      <c r="F87" s="378"/>
      <c r="G87" s="378"/>
    </row>
    <row r="88" spans="1:7" ht="15.75" x14ac:dyDescent="0.2">
      <c r="A88" s="376"/>
      <c r="B88" s="376"/>
      <c r="C88" s="305"/>
      <c r="D88" s="305"/>
      <c r="E88" s="379"/>
      <c r="F88" s="379"/>
      <c r="G88" s="379"/>
    </row>
    <row r="89" spans="1:7" ht="15.75" x14ac:dyDescent="0.2">
      <c r="A89" s="376"/>
      <c r="B89" s="376"/>
      <c r="C89" s="305"/>
      <c r="D89" s="305"/>
      <c r="E89" s="379"/>
      <c r="F89" s="379"/>
      <c r="G89" s="379"/>
    </row>
    <row r="90" spans="1:7" ht="16.5" thickBot="1" x14ac:dyDescent="0.25">
      <c r="A90" s="377"/>
      <c r="B90" s="377"/>
      <c r="C90" s="306"/>
      <c r="D90" s="306"/>
      <c r="E90" s="380"/>
      <c r="F90" s="380"/>
      <c r="G90" s="380"/>
    </row>
    <row r="91" spans="1:7" ht="15.75" x14ac:dyDescent="0.2">
      <c r="A91" s="375"/>
      <c r="B91" s="375"/>
      <c r="C91" s="305"/>
      <c r="D91" s="305"/>
      <c r="E91" s="378"/>
      <c r="F91" s="378"/>
      <c r="G91" s="378"/>
    </row>
    <row r="92" spans="1:7" ht="15.75" x14ac:dyDescent="0.2">
      <c r="A92" s="376"/>
      <c r="B92" s="376"/>
      <c r="C92" s="305"/>
      <c r="D92" s="305"/>
      <c r="E92" s="379"/>
      <c r="F92" s="379"/>
      <c r="G92" s="379"/>
    </row>
    <row r="93" spans="1:7" ht="15.75" x14ac:dyDescent="0.2">
      <c r="A93" s="376"/>
      <c r="B93" s="376"/>
      <c r="C93" s="305"/>
      <c r="D93" s="305"/>
      <c r="E93" s="379"/>
      <c r="F93" s="379"/>
      <c r="G93" s="379"/>
    </row>
    <row r="94" spans="1:7" ht="16.5" thickBot="1" x14ac:dyDescent="0.25">
      <c r="A94" s="376"/>
      <c r="B94" s="376"/>
      <c r="C94" s="305"/>
      <c r="D94" s="308"/>
      <c r="E94" s="379"/>
      <c r="F94" s="379"/>
      <c r="G94" s="379"/>
    </row>
    <row r="95" spans="1:7" ht="15.75" x14ac:dyDescent="0.2">
      <c r="A95" s="375"/>
      <c r="B95" s="375"/>
      <c r="C95" s="305"/>
      <c r="D95" s="305"/>
      <c r="E95" s="378"/>
      <c r="F95" s="378"/>
      <c r="G95" s="378"/>
    </row>
    <row r="96" spans="1:7" ht="15.75" x14ac:dyDescent="0.2">
      <c r="A96" s="376"/>
      <c r="B96" s="376"/>
      <c r="C96" s="305"/>
      <c r="D96" s="305"/>
      <c r="E96" s="379"/>
      <c r="F96" s="379"/>
      <c r="G96" s="379"/>
    </row>
    <row r="97" spans="1:7" ht="15.75" x14ac:dyDescent="0.2">
      <c r="A97" s="376"/>
      <c r="B97" s="376"/>
      <c r="C97" s="305"/>
      <c r="D97" s="305"/>
      <c r="E97" s="379"/>
      <c r="F97" s="379"/>
      <c r="G97" s="379"/>
    </row>
    <row r="98" spans="1:7" ht="16.5" thickBot="1" x14ac:dyDescent="0.25">
      <c r="A98" s="377"/>
      <c r="B98" s="377"/>
      <c r="C98" s="306"/>
      <c r="D98" s="307"/>
      <c r="E98" s="380"/>
      <c r="F98" s="380"/>
      <c r="G98" s="380"/>
    </row>
    <row r="99" spans="1:7" ht="15.75" x14ac:dyDescent="0.2">
      <c r="A99" s="375"/>
      <c r="B99" s="375"/>
      <c r="C99" s="305"/>
      <c r="D99" s="305"/>
      <c r="E99" s="378"/>
      <c r="F99" s="378"/>
      <c r="G99" s="378"/>
    </row>
    <row r="100" spans="1:7" ht="15.75" x14ac:dyDescent="0.2">
      <c r="A100" s="376"/>
      <c r="B100" s="376"/>
      <c r="C100" s="305"/>
      <c r="D100" s="305"/>
      <c r="E100" s="379"/>
      <c r="F100" s="379"/>
      <c r="G100" s="379"/>
    </row>
    <row r="101" spans="1:7" ht="15.75" x14ac:dyDescent="0.2">
      <c r="A101" s="376"/>
      <c r="B101" s="376"/>
      <c r="C101" s="305"/>
      <c r="D101" s="305"/>
      <c r="E101" s="379"/>
      <c r="F101" s="379"/>
      <c r="G101" s="379"/>
    </row>
    <row r="102" spans="1:7" ht="16.5" thickBot="1" x14ac:dyDescent="0.25">
      <c r="A102" s="377"/>
      <c r="B102" s="377"/>
      <c r="C102" s="306"/>
      <c r="D102" s="307"/>
      <c r="E102" s="380"/>
      <c r="F102" s="380"/>
      <c r="G102" s="380"/>
    </row>
    <row r="103" spans="1:7" ht="15.75" x14ac:dyDescent="0.2">
      <c r="A103" s="375"/>
      <c r="B103" s="375"/>
      <c r="C103" s="305"/>
      <c r="D103" s="305"/>
      <c r="E103" s="378"/>
      <c r="F103" s="378"/>
      <c r="G103" s="378"/>
    </row>
    <row r="104" spans="1:7" ht="15.75" x14ac:dyDescent="0.2">
      <c r="A104" s="376"/>
      <c r="B104" s="376"/>
      <c r="C104" s="305"/>
      <c r="D104" s="305"/>
      <c r="E104" s="379"/>
      <c r="F104" s="379"/>
      <c r="G104" s="379"/>
    </row>
    <row r="105" spans="1:7" ht="15.75" x14ac:dyDescent="0.2">
      <c r="A105" s="376"/>
      <c r="B105" s="376"/>
      <c r="C105" s="305"/>
      <c r="D105" s="305"/>
      <c r="E105" s="379"/>
      <c r="F105" s="379"/>
      <c r="G105" s="379"/>
    </row>
    <row r="106" spans="1:7" ht="16.5" thickBot="1" x14ac:dyDescent="0.25">
      <c r="A106" s="377"/>
      <c r="B106" s="377"/>
      <c r="C106" s="306"/>
      <c r="D106" s="307"/>
      <c r="E106" s="380"/>
      <c r="F106" s="380"/>
      <c r="G106" s="380"/>
    </row>
    <row r="107" spans="1:7" ht="15.75" x14ac:dyDescent="0.2">
      <c r="A107" s="375"/>
      <c r="B107" s="375"/>
      <c r="C107" s="305"/>
      <c r="D107" s="305"/>
      <c r="E107" s="378"/>
      <c r="F107" s="378"/>
      <c r="G107" s="378"/>
    </row>
    <row r="108" spans="1:7" ht="15.75" x14ac:dyDescent="0.2">
      <c r="A108" s="376"/>
      <c r="B108" s="376"/>
      <c r="C108" s="305"/>
      <c r="D108" s="305"/>
      <c r="E108" s="379"/>
      <c r="F108" s="379"/>
      <c r="G108" s="379"/>
    </row>
    <row r="109" spans="1:7" ht="15.75" x14ac:dyDescent="0.2">
      <c r="A109" s="376"/>
      <c r="B109" s="376"/>
      <c r="C109" s="305"/>
      <c r="D109" s="305"/>
      <c r="E109" s="379"/>
      <c r="F109" s="379"/>
      <c r="G109" s="379"/>
    </row>
    <row r="110" spans="1:7" ht="16.5" thickBot="1" x14ac:dyDescent="0.25">
      <c r="A110" s="377"/>
      <c r="B110" s="377"/>
      <c r="C110" s="306"/>
      <c r="D110" s="307"/>
      <c r="E110" s="380"/>
      <c r="F110" s="380"/>
      <c r="G110" s="380"/>
    </row>
    <row r="111" spans="1:7" ht="15.75" x14ac:dyDescent="0.2">
      <c r="A111" s="375"/>
      <c r="B111" s="375"/>
      <c r="C111" s="305"/>
      <c r="D111" s="305"/>
      <c r="E111" s="378"/>
      <c r="F111" s="378"/>
      <c r="G111" s="378"/>
    </row>
    <row r="112" spans="1:7" ht="15.75" x14ac:dyDescent="0.2">
      <c r="A112" s="376"/>
      <c r="B112" s="376"/>
      <c r="C112" s="305"/>
      <c r="D112" s="305"/>
      <c r="E112" s="379"/>
      <c r="F112" s="379"/>
      <c r="G112" s="379"/>
    </row>
    <row r="113" spans="1:7" ht="15.75" x14ac:dyDescent="0.2">
      <c r="A113" s="376"/>
      <c r="B113" s="376"/>
      <c r="C113" s="305"/>
      <c r="D113" s="305"/>
      <c r="E113" s="379"/>
      <c r="F113" s="379"/>
      <c r="G113" s="379"/>
    </row>
    <row r="114" spans="1:7" ht="16.5" thickBot="1" x14ac:dyDescent="0.25">
      <c r="A114" s="377"/>
      <c r="B114" s="377"/>
      <c r="C114" s="306"/>
      <c r="D114" s="307"/>
      <c r="E114" s="380"/>
      <c r="F114" s="380"/>
      <c r="G114" s="380"/>
    </row>
    <row r="115" spans="1:7" ht="15.75" x14ac:dyDescent="0.2">
      <c r="A115" s="375"/>
      <c r="B115" s="375"/>
      <c r="C115" s="305"/>
      <c r="D115" s="305"/>
      <c r="E115" s="378"/>
      <c r="F115" s="378"/>
      <c r="G115" s="378"/>
    </row>
    <row r="116" spans="1:7" ht="15.75" x14ac:dyDescent="0.2">
      <c r="A116" s="376"/>
      <c r="B116" s="376"/>
      <c r="C116" s="305"/>
      <c r="D116" s="305"/>
      <c r="E116" s="379"/>
      <c r="F116" s="379"/>
      <c r="G116" s="379"/>
    </row>
    <row r="117" spans="1:7" ht="15.75" x14ac:dyDescent="0.2">
      <c r="A117" s="376"/>
      <c r="B117" s="376"/>
      <c r="C117" s="305"/>
      <c r="D117" s="305"/>
      <c r="E117" s="379"/>
      <c r="F117" s="379"/>
      <c r="G117" s="379"/>
    </row>
    <row r="118" spans="1:7" ht="16.5" thickBot="1" x14ac:dyDescent="0.25">
      <c r="A118" s="377"/>
      <c r="B118" s="377"/>
      <c r="C118" s="306"/>
      <c r="D118" s="307"/>
      <c r="E118" s="380"/>
      <c r="F118" s="380"/>
      <c r="G118" s="380"/>
    </row>
    <row r="119" spans="1:7" ht="15.75" x14ac:dyDescent="0.2">
      <c r="A119" s="375"/>
      <c r="B119" s="375"/>
      <c r="C119" s="305"/>
      <c r="D119" s="305"/>
      <c r="E119" s="378"/>
      <c r="F119" s="378"/>
      <c r="G119" s="378"/>
    </row>
    <row r="120" spans="1:7" ht="15.75" x14ac:dyDescent="0.2">
      <c r="A120" s="376"/>
      <c r="B120" s="376"/>
      <c r="C120" s="305"/>
      <c r="D120" s="305"/>
      <c r="E120" s="379"/>
      <c r="F120" s="379"/>
      <c r="G120" s="379"/>
    </row>
    <row r="121" spans="1:7" ht="15.75" x14ac:dyDescent="0.2">
      <c r="A121" s="376"/>
      <c r="B121" s="376"/>
      <c r="C121" s="305"/>
      <c r="D121" s="305"/>
      <c r="E121" s="379"/>
      <c r="F121" s="379"/>
      <c r="G121" s="379"/>
    </row>
    <row r="122" spans="1:7" ht="16.5" thickBot="1" x14ac:dyDescent="0.25">
      <c r="A122" s="377"/>
      <c r="B122" s="377"/>
      <c r="C122" s="306"/>
      <c r="D122" s="307"/>
      <c r="E122" s="380"/>
      <c r="F122" s="380"/>
      <c r="G122" s="380"/>
    </row>
    <row r="123" spans="1:7" ht="15.75" x14ac:dyDescent="0.2">
      <c r="A123" s="375"/>
      <c r="B123" s="375"/>
      <c r="C123" s="305"/>
      <c r="D123" s="305"/>
      <c r="E123" s="378"/>
      <c r="F123" s="378"/>
      <c r="G123" s="378"/>
    </row>
    <row r="124" spans="1:7" ht="15.75" x14ac:dyDescent="0.2">
      <c r="A124" s="376"/>
      <c r="B124" s="376"/>
      <c r="C124" s="305"/>
      <c r="D124" s="305"/>
      <c r="E124" s="379"/>
      <c r="F124" s="379"/>
      <c r="G124" s="379"/>
    </row>
    <row r="125" spans="1:7" ht="15.75" x14ac:dyDescent="0.2">
      <c r="A125" s="376"/>
      <c r="B125" s="376"/>
      <c r="C125" s="305"/>
      <c r="D125" s="305"/>
      <c r="E125" s="379"/>
      <c r="F125" s="379"/>
      <c r="G125" s="379"/>
    </row>
    <row r="126" spans="1:7" ht="16.5" thickBot="1" x14ac:dyDescent="0.25">
      <c r="A126" s="377"/>
      <c r="B126" s="377"/>
      <c r="C126" s="306"/>
      <c r="D126" s="307"/>
      <c r="E126" s="380"/>
      <c r="F126" s="380"/>
      <c r="G126" s="380"/>
    </row>
    <row r="127" spans="1:7" ht="15.75" x14ac:dyDescent="0.2">
      <c r="A127" s="375"/>
      <c r="B127" s="375"/>
      <c r="C127" s="305"/>
      <c r="D127" s="305"/>
      <c r="E127" s="378"/>
      <c r="F127" s="378"/>
      <c r="G127" s="378"/>
    </row>
    <row r="128" spans="1:7" ht="15.75" x14ac:dyDescent="0.2">
      <c r="A128" s="376"/>
      <c r="B128" s="376"/>
      <c r="C128" s="305"/>
      <c r="D128" s="305"/>
      <c r="E128" s="379"/>
      <c r="F128" s="379"/>
      <c r="G128" s="379"/>
    </row>
    <row r="129" spans="1:7" ht="15.75" x14ac:dyDescent="0.2">
      <c r="A129" s="376"/>
      <c r="B129" s="376"/>
      <c r="C129" s="305"/>
      <c r="D129" s="305"/>
      <c r="E129" s="379"/>
      <c r="F129" s="379"/>
      <c r="G129" s="379"/>
    </row>
    <row r="130" spans="1:7" ht="16.5" thickBot="1" x14ac:dyDescent="0.25">
      <c r="A130" s="377"/>
      <c r="B130" s="377"/>
      <c r="C130" s="306"/>
      <c r="D130" s="307"/>
      <c r="E130" s="380"/>
      <c r="F130" s="380"/>
      <c r="G130" s="380"/>
    </row>
    <row r="131" spans="1:7" ht="15.75" x14ac:dyDescent="0.2">
      <c r="A131" s="375"/>
      <c r="B131" s="375"/>
      <c r="C131" s="305"/>
      <c r="D131" s="305"/>
      <c r="E131" s="378"/>
      <c r="F131" s="378"/>
      <c r="G131" s="378"/>
    </row>
    <row r="132" spans="1:7" ht="15.75" x14ac:dyDescent="0.2">
      <c r="A132" s="376"/>
      <c r="B132" s="376"/>
      <c r="C132" s="305"/>
      <c r="D132" s="305"/>
      <c r="E132" s="379"/>
      <c r="F132" s="379"/>
      <c r="G132" s="379"/>
    </row>
    <row r="133" spans="1:7" ht="15.75" x14ac:dyDescent="0.2">
      <c r="A133" s="376"/>
      <c r="B133" s="376"/>
      <c r="C133" s="305"/>
      <c r="D133" s="305"/>
      <c r="E133" s="379"/>
      <c r="F133" s="379"/>
      <c r="G133" s="379"/>
    </row>
    <row r="134" spans="1:7" ht="16.5" thickBot="1" x14ac:dyDescent="0.25">
      <c r="A134" s="377"/>
      <c r="B134" s="377"/>
      <c r="C134" s="306"/>
      <c r="D134" s="307"/>
      <c r="E134" s="380"/>
      <c r="F134" s="380"/>
      <c r="G134" s="380"/>
    </row>
    <row r="135" spans="1:7" ht="15.75" x14ac:dyDescent="0.2">
      <c r="A135" s="375"/>
      <c r="B135" s="375"/>
      <c r="C135" s="305"/>
      <c r="D135" s="305"/>
      <c r="E135" s="378"/>
      <c r="F135" s="378"/>
      <c r="G135" s="378"/>
    </row>
    <row r="136" spans="1:7" ht="15.75" x14ac:dyDescent="0.2">
      <c r="A136" s="376"/>
      <c r="B136" s="376"/>
      <c r="C136" s="305"/>
      <c r="D136" s="305"/>
      <c r="E136" s="379"/>
      <c r="F136" s="379"/>
      <c r="G136" s="379"/>
    </row>
    <row r="137" spans="1:7" ht="15.75" x14ac:dyDescent="0.2">
      <c r="A137" s="376"/>
      <c r="B137" s="376"/>
      <c r="C137" s="305"/>
      <c r="D137" s="305"/>
      <c r="E137" s="379"/>
      <c r="F137" s="379"/>
      <c r="G137" s="379"/>
    </row>
    <row r="138" spans="1:7" ht="16.5" thickBot="1" x14ac:dyDescent="0.25">
      <c r="A138" s="376"/>
      <c r="B138" s="376"/>
      <c r="C138" s="305"/>
      <c r="D138" s="308"/>
      <c r="E138" s="379"/>
      <c r="F138" s="379"/>
      <c r="G138" s="379"/>
    </row>
    <row r="139" spans="1:7" ht="15.75" x14ac:dyDescent="0.2">
      <c r="A139" s="375"/>
      <c r="B139" s="375"/>
      <c r="C139" s="305"/>
      <c r="D139" s="305"/>
      <c r="E139" s="378"/>
      <c r="F139" s="378"/>
      <c r="G139" s="378"/>
    </row>
    <row r="140" spans="1:7" ht="15.75" x14ac:dyDescent="0.2">
      <c r="A140" s="376"/>
      <c r="B140" s="376"/>
      <c r="C140" s="305"/>
      <c r="D140" s="305"/>
      <c r="E140" s="379"/>
      <c r="F140" s="379"/>
      <c r="G140" s="379"/>
    </row>
    <row r="141" spans="1:7" ht="15.75" x14ac:dyDescent="0.2">
      <c r="A141" s="376"/>
      <c r="B141" s="376"/>
      <c r="C141" s="305"/>
      <c r="D141" s="305"/>
      <c r="E141" s="379"/>
      <c r="F141" s="379"/>
      <c r="G141" s="379"/>
    </row>
    <row r="142" spans="1:7" ht="16.5" thickBot="1" x14ac:dyDescent="0.25">
      <c r="A142" s="377"/>
      <c r="B142" s="377"/>
      <c r="C142" s="306"/>
      <c r="D142" s="307"/>
      <c r="E142" s="380"/>
      <c r="F142" s="380"/>
      <c r="G142" s="380"/>
    </row>
    <row r="143" spans="1:7" ht="15.75" x14ac:dyDescent="0.2">
      <c r="A143" s="375"/>
      <c r="B143" s="375"/>
      <c r="C143" s="305"/>
      <c r="D143" s="305"/>
      <c r="E143" s="378"/>
      <c r="F143" s="378"/>
      <c r="G143" s="378"/>
    </row>
    <row r="144" spans="1:7" ht="15.75" x14ac:dyDescent="0.2">
      <c r="A144" s="376"/>
      <c r="B144" s="376"/>
      <c r="C144" s="305"/>
      <c r="D144" s="305"/>
      <c r="E144" s="379"/>
      <c r="F144" s="379"/>
      <c r="G144" s="379"/>
    </row>
    <row r="145" spans="1:7" ht="15.75" x14ac:dyDescent="0.2">
      <c r="A145" s="376"/>
      <c r="B145" s="376"/>
      <c r="C145" s="305"/>
      <c r="D145" s="305"/>
      <c r="E145" s="379"/>
      <c r="F145" s="379"/>
      <c r="G145" s="379"/>
    </row>
    <row r="146" spans="1:7" ht="16.5" thickBot="1" x14ac:dyDescent="0.25">
      <c r="A146" s="377"/>
      <c r="B146" s="377"/>
      <c r="C146" s="306"/>
      <c r="D146" s="307"/>
      <c r="E146" s="380"/>
      <c r="F146" s="380"/>
      <c r="G146" s="380"/>
    </row>
    <row r="147" spans="1:7" ht="15.75" x14ac:dyDescent="0.2">
      <c r="A147" s="375"/>
      <c r="B147" s="375"/>
      <c r="C147" s="305"/>
      <c r="D147" s="305"/>
      <c r="E147" s="378"/>
      <c r="F147" s="378"/>
      <c r="G147" s="378"/>
    </row>
    <row r="148" spans="1:7" ht="15.75" x14ac:dyDescent="0.2">
      <c r="A148" s="376"/>
      <c r="B148" s="376"/>
      <c r="C148" s="305"/>
      <c r="D148" s="305"/>
      <c r="E148" s="379"/>
      <c r="F148" s="379"/>
      <c r="G148" s="379"/>
    </row>
    <row r="149" spans="1:7" ht="15.75" x14ac:dyDescent="0.2">
      <c r="A149" s="376"/>
      <c r="B149" s="376"/>
      <c r="C149" s="305"/>
      <c r="D149" s="305"/>
      <c r="E149" s="379"/>
      <c r="F149" s="379"/>
      <c r="G149" s="379"/>
    </row>
    <row r="150" spans="1:7" ht="16.5" thickBot="1" x14ac:dyDescent="0.25">
      <c r="A150" s="377"/>
      <c r="B150" s="377"/>
      <c r="C150" s="306"/>
      <c r="D150" s="307"/>
      <c r="E150" s="380"/>
      <c r="F150" s="380"/>
      <c r="G150" s="380"/>
    </row>
  </sheetData>
  <mergeCells count="191">
    <mergeCell ref="A135:A138"/>
    <mergeCell ref="B135:B138"/>
    <mergeCell ref="E135:E138"/>
    <mergeCell ref="F135:F138"/>
    <mergeCell ref="G135:G138"/>
    <mergeCell ref="A147:A150"/>
    <mergeCell ref="B147:B150"/>
    <mergeCell ref="E147:E150"/>
    <mergeCell ref="F147:F150"/>
    <mergeCell ref="G147:G150"/>
    <mergeCell ref="A139:A142"/>
    <mergeCell ref="B139:B142"/>
    <mergeCell ref="E139:E142"/>
    <mergeCell ref="F139:F142"/>
    <mergeCell ref="G139:G142"/>
    <mergeCell ref="A143:A146"/>
    <mergeCell ref="B143:B146"/>
    <mergeCell ref="E143:E146"/>
    <mergeCell ref="F143:F146"/>
    <mergeCell ref="G143:G146"/>
    <mergeCell ref="A127:A130"/>
    <mergeCell ref="B127:B130"/>
    <mergeCell ref="E127:E130"/>
    <mergeCell ref="F127:F130"/>
    <mergeCell ref="G127:G130"/>
    <mergeCell ref="A131:A134"/>
    <mergeCell ref="B131:B134"/>
    <mergeCell ref="E131:E134"/>
    <mergeCell ref="F131:F134"/>
    <mergeCell ref="G131:G134"/>
    <mergeCell ref="A119:A122"/>
    <mergeCell ref="B119:B122"/>
    <mergeCell ref="E119:E122"/>
    <mergeCell ref="F119:F122"/>
    <mergeCell ref="G119:G122"/>
    <mergeCell ref="A123:A126"/>
    <mergeCell ref="B123:B126"/>
    <mergeCell ref="E123:E126"/>
    <mergeCell ref="F123:F126"/>
    <mergeCell ref="G123:G126"/>
    <mergeCell ref="A111:A114"/>
    <mergeCell ref="B111:B114"/>
    <mergeCell ref="E111:E114"/>
    <mergeCell ref="F111:F114"/>
    <mergeCell ref="G111:G114"/>
    <mergeCell ref="A115:A118"/>
    <mergeCell ref="B115:B118"/>
    <mergeCell ref="E115:E118"/>
    <mergeCell ref="F115:F118"/>
    <mergeCell ref="G115:G118"/>
    <mergeCell ref="A103:A106"/>
    <mergeCell ref="B103:B106"/>
    <mergeCell ref="E103:E106"/>
    <mergeCell ref="F103:F106"/>
    <mergeCell ref="G103:G106"/>
    <mergeCell ref="A107:A110"/>
    <mergeCell ref="B107:B110"/>
    <mergeCell ref="E107:E110"/>
    <mergeCell ref="F107:F110"/>
    <mergeCell ref="G107:G110"/>
    <mergeCell ref="A95:A98"/>
    <mergeCell ref="B95:B98"/>
    <mergeCell ref="E95:E98"/>
    <mergeCell ref="F95:F98"/>
    <mergeCell ref="G95:G98"/>
    <mergeCell ref="A99:A102"/>
    <mergeCell ref="B99:B102"/>
    <mergeCell ref="E99:E102"/>
    <mergeCell ref="F99:F102"/>
    <mergeCell ref="G99:G102"/>
    <mergeCell ref="A87:A90"/>
    <mergeCell ref="B87:B90"/>
    <mergeCell ref="E87:E90"/>
    <mergeCell ref="F87:F90"/>
    <mergeCell ref="G87:G90"/>
    <mergeCell ref="A91:A94"/>
    <mergeCell ref="B91:B94"/>
    <mergeCell ref="E91:E94"/>
    <mergeCell ref="F91:F94"/>
    <mergeCell ref="G91:G94"/>
    <mergeCell ref="A79:A82"/>
    <mergeCell ref="B79:B82"/>
    <mergeCell ref="E79:E82"/>
    <mergeCell ref="F79:F82"/>
    <mergeCell ref="G79:G82"/>
    <mergeCell ref="A83:A86"/>
    <mergeCell ref="B83:B86"/>
    <mergeCell ref="E83:E86"/>
    <mergeCell ref="F83:F86"/>
    <mergeCell ref="G83:G86"/>
    <mergeCell ref="A71:A74"/>
    <mergeCell ref="B71:B74"/>
    <mergeCell ref="E71:E74"/>
    <mergeCell ref="F71:F74"/>
    <mergeCell ref="G71:G74"/>
    <mergeCell ref="A75:A78"/>
    <mergeCell ref="B75:B78"/>
    <mergeCell ref="E75:E78"/>
    <mergeCell ref="F75:F78"/>
    <mergeCell ref="G75:G78"/>
    <mergeCell ref="A63:A66"/>
    <mergeCell ref="B63:B66"/>
    <mergeCell ref="E63:E66"/>
    <mergeCell ref="F63:F66"/>
    <mergeCell ref="G63:G66"/>
    <mergeCell ref="A67:A70"/>
    <mergeCell ref="B67:B70"/>
    <mergeCell ref="E67:E70"/>
    <mergeCell ref="F67:F70"/>
    <mergeCell ref="G67:G70"/>
    <mergeCell ref="A55:A58"/>
    <mergeCell ref="B55:B58"/>
    <mergeCell ref="E55:E58"/>
    <mergeCell ref="F55:F58"/>
    <mergeCell ref="G55:G58"/>
    <mergeCell ref="A59:A62"/>
    <mergeCell ref="B59:B62"/>
    <mergeCell ref="E59:E62"/>
    <mergeCell ref="F59:F62"/>
    <mergeCell ref="G59:G62"/>
    <mergeCell ref="A47:A50"/>
    <mergeCell ref="B47:B50"/>
    <mergeCell ref="E47:E50"/>
    <mergeCell ref="F47:F50"/>
    <mergeCell ref="G47:G50"/>
    <mergeCell ref="A51:A54"/>
    <mergeCell ref="B51:B54"/>
    <mergeCell ref="E51:E54"/>
    <mergeCell ref="F51:F54"/>
    <mergeCell ref="G51:G54"/>
    <mergeCell ref="A39:A42"/>
    <mergeCell ref="B39:B42"/>
    <mergeCell ref="E39:E42"/>
    <mergeCell ref="F39:F42"/>
    <mergeCell ref="G39:G42"/>
    <mergeCell ref="A43:A46"/>
    <mergeCell ref="B43:B46"/>
    <mergeCell ref="E43:E46"/>
    <mergeCell ref="F43:F46"/>
    <mergeCell ref="G43:G46"/>
    <mergeCell ref="A31:A34"/>
    <mergeCell ref="B31:B34"/>
    <mergeCell ref="E31:E34"/>
    <mergeCell ref="F31:F34"/>
    <mergeCell ref="G31:G34"/>
    <mergeCell ref="A35:A38"/>
    <mergeCell ref="B35:B38"/>
    <mergeCell ref="E35:E38"/>
    <mergeCell ref="F35:F38"/>
    <mergeCell ref="G35:G38"/>
    <mergeCell ref="A23:A26"/>
    <mergeCell ref="B23:B26"/>
    <mergeCell ref="E23:E26"/>
    <mergeCell ref="F23:F26"/>
    <mergeCell ref="G23:G26"/>
    <mergeCell ref="A27:A30"/>
    <mergeCell ref="B27:B30"/>
    <mergeCell ref="E27:E30"/>
    <mergeCell ref="F27:F30"/>
    <mergeCell ref="G27:G30"/>
    <mergeCell ref="A15:A18"/>
    <mergeCell ref="B15:B18"/>
    <mergeCell ref="E15:E18"/>
    <mergeCell ref="F15:F18"/>
    <mergeCell ref="G15:G18"/>
    <mergeCell ref="A19:A22"/>
    <mergeCell ref="B19:B22"/>
    <mergeCell ref="E19:E22"/>
    <mergeCell ref="F19:F22"/>
    <mergeCell ref="G19:G22"/>
    <mergeCell ref="G3:G6"/>
    <mergeCell ref="A7:A10"/>
    <mergeCell ref="B7:B10"/>
    <mergeCell ref="E7:E10"/>
    <mergeCell ref="F7:F10"/>
    <mergeCell ref="G7:G10"/>
    <mergeCell ref="A11:A14"/>
    <mergeCell ref="B11:B14"/>
    <mergeCell ref="E11:E14"/>
    <mergeCell ref="F11:F14"/>
    <mergeCell ref="G11:G14"/>
    <mergeCell ref="A1:A2"/>
    <mergeCell ref="B1:B2"/>
    <mergeCell ref="C1:C2"/>
    <mergeCell ref="D1:D2"/>
    <mergeCell ref="E1:E2"/>
    <mergeCell ref="F1:F2"/>
    <mergeCell ref="A3:A6"/>
    <mergeCell ref="B3:B6"/>
    <mergeCell ref="E3:E6"/>
    <mergeCell ref="F3:F6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7">
    <pageSetUpPr fitToPage="1"/>
  </sheetPr>
  <dimension ref="A1:AD198"/>
  <sheetViews>
    <sheetView workbookViewId="0">
      <selection activeCell="D16" sqref="D16"/>
    </sheetView>
  </sheetViews>
  <sheetFormatPr defaultRowHeight="12.75" x14ac:dyDescent="0.2"/>
  <cols>
    <col min="1" max="1" width="16.7109375" customWidth="1"/>
    <col min="2" max="2" width="13.7109375" customWidth="1"/>
    <col min="3" max="3" width="41.85546875" customWidth="1"/>
    <col min="4" max="4" width="16.7109375" customWidth="1"/>
    <col min="5" max="6" width="13.42578125" customWidth="1"/>
    <col min="7" max="7" width="15.42578125" customWidth="1"/>
    <col min="8" max="9" width="13.42578125" customWidth="1"/>
    <col min="10" max="10" width="15.42578125" customWidth="1"/>
    <col min="11" max="11" width="8.85546875" customWidth="1"/>
    <col min="12" max="12" width="8.85546875" hidden="1" customWidth="1"/>
    <col min="14" max="14" width="0" hidden="1" customWidth="1"/>
    <col min="15" max="15" width="27" customWidth="1"/>
    <col min="26" max="26" width="19.5703125" customWidth="1"/>
  </cols>
  <sheetData>
    <row r="1" spans="1:30" ht="31.5" customHeight="1" thickBot="1" x14ac:dyDescent="0.25">
      <c r="A1" s="310" t="s">
        <v>195</v>
      </c>
      <c r="B1" s="310" t="s">
        <v>196</v>
      </c>
      <c r="C1" s="310" t="s">
        <v>197</v>
      </c>
      <c r="D1" s="310" t="s">
        <v>198</v>
      </c>
      <c r="E1" s="310" t="s">
        <v>199</v>
      </c>
      <c r="F1" s="310" t="s">
        <v>200</v>
      </c>
      <c r="G1" s="311" t="s">
        <v>201</v>
      </c>
      <c r="H1" s="346" t="s">
        <v>248</v>
      </c>
      <c r="I1" s="346" t="s">
        <v>13</v>
      </c>
      <c r="J1" s="347" t="s">
        <v>249</v>
      </c>
      <c r="K1" s="347" t="s">
        <v>283</v>
      </c>
      <c r="L1" s="347"/>
      <c r="O1" s="347" t="s">
        <v>284</v>
      </c>
    </row>
    <row r="2" spans="1:30" ht="13.5" customHeight="1" x14ac:dyDescent="0.2">
      <c r="A2" s="309">
        <v>37</v>
      </c>
      <c r="B2" s="309">
        <v>1</v>
      </c>
      <c r="C2" t="s">
        <v>202</v>
      </c>
      <c r="D2" t="s">
        <v>203</v>
      </c>
      <c r="E2" s="343">
        <v>193</v>
      </c>
      <c r="F2" s="343">
        <v>4.0423000060444281</v>
      </c>
      <c r="G2" s="344">
        <f t="shared" ref="G2:G38" si="0">F2*E2*20</f>
        <v>15603.278023331493</v>
      </c>
      <c r="H2" s="344">
        <v>5.45</v>
      </c>
      <c r="I2" s="344">
        <v>195.25</v>
      </c>
      <c r="J2" s="277">
        <f t="shared" ref="J2:J13" si="1">I2*H2*20</f>
        <v>21282.25</v>
      </c>
      <c r="K2" s="344">
        <f t="shared" ref="K2:K38" si="2">F2-H2</f>
        <v>-1.4076999939555721</v>
      </c>
      <c r="L2" s="344"/>
      <c r="M2">
        <v>1</v>
      </c>
      <c r="N2" s="253">
        <f t="shared" ref="N2:N38" si="3">F2/H2</f>
        <v>0.74170642312741797</v>
      </c>
      <c r="O2" s="253" t="s">
        <v>257</v>
      </c>
      <c r="P2" s="253">
        <v>4.1036416646124367</v>
      </c>
      <c r="Q2" s="253">
        <v>4.1088743697317112</v>
      </c>
      <c r="R2" s="253">
        <v>4.2640546017958547</v>
      </c>
      <c r="S2">
        <v>5.45</v>
      </c>
      <c r="T2" s="253">
        <v>4.0423000060444281</v>
      </c>
      <c r="V2" s="253">
        <v>4.7318811237992069</v>
      </c>
      <c r="W2">
        <v>5.7</v>
      </c>
      <c r="X2">
        <v>11</v>
      </c>
      <c r="Y2">
        <v>1</v>
      </c>
      <c r="Z2" t="s">
        <v>257</v>
      </c>
      <c r="AA2">
        <v>195.25</v>
      </c>
      <c r="AB2">
        <v>5.45</v>
      </c>
      <c r="AC2" s="344">
        <f>AB2-H2</f>
        <v>0</v>
      </c>
      <c r="AD2" s="344">
        <f>AA2-I2</f>
        <v>0</v>
      </c>
    </row>
    <row r="3" spans="1:30" ht="14.25" x14ac:dyDescent="0.2">
      <c r="A3" s="309">
        <v>36</v>
      </c>
      <c r="B3" s="309">
        <v>2</v>
      </c>
      <c r="C3" t="s">
        <v>202</v>
      </c>
      <c r="D3" t="s">
        <v>204</v>
      </c>
      <c r="E3" s="277">
        <v>149</v>
      </c>
      <c r="F3" s="343">
        <v>4.6689397393729832</v>
      </c>
      <c r="G3" s="344">
        <f t="shared" si="0"/>
        <v>13913.440423331489</v>
      </c>
      <c r="H3" s="344">
        <v>4.62</v>
      </c>
      <c r="I3" s="344">
        <v>142</v>
      </c>
      <c r="J3" s="277">
        <f t="shared" si="1"/>
        <v>13120.8</v>
      </c>
      <c r="K3" s="344">
        <f t="shared" si="2"/>
        <v>4.8939739372983126E-2</v>
      </c>
      <c r="L3" s="344">
        <v>180</v>
      </c>
      <c r="M3">
        <v>2</v>
      </c>
      <c r="N3" s="253">
        <f t="shared" si="3"/>
        <v>1.0105930171802995</v>
      </c>
      <c r="O3" s="253" t="s">
        <v>258</v>
      </c>
      <c r="P3" s="253">
        <v>4.8183815729104653</v>
      </c>
      <c r="Q3" s="253">
        <v>4.8450529389151278</v>
      </c>
      <c r="R3" s="253">
        <v>4.5603184060396504</v>
      </c>
      <c r="S3">
        <v>4.62</v>
      </c>
      <c r="T3" s="253">
        <v>4.6689397393729832</v>
      </c>
      <c r="V3" s="253">
        <v>7.0490181439497537</v>
      </c>
      <c r="W3">
        <v>6.18</v>
      </c>
      <c r="X3">
        <v>34</v>
      </c>
      <c r="Y3">
        <v>2</v>
      </c>
      <c r="Z3" t="s">
        <v>258</v>
      </c>
      <c r="AA3">
        <v>142</v>
      </c>
      <c r="AB3">
        <v>4.62</v>
      </c>
      <c r="AC3" s="344">
        <f t="shared" ref="AC3:AC37" si="4">AB3-H3</f>
        <v>0</v>
      </c>
      <c r="AD3" s="344">
        <f t="shared" ref="AD3:AD37" si="5">AA3-I3</f>
        <v>0</v>
      </c>
    </row>
    <row r="4" spans="1:30" ht="14.25" x14ac:dyDescent="0.2">
      <c r="A4" s="309">
        <v>35</v>
      </c>
      <c r="B4" s="309">
        <v>3</v>
      </c>
      <c r="C4" t="s">
        <v>202</v>
      </c>
      <c r="D4" t="s">
        <v>205</v>
      </c>
      <c r="E4" s="277">
        <v>128</v>
      </c>
      <c r="F4" s="343">
        <v>5.1198933684888646</v>
      </c>
      <c r="G4" s="344">
        <f t="shared" si="0"/>
        <v>13106.927023331493</v>
      </c>
      <c r="H4" s="344">
        <v>4.76</v>
      </c>
      <c r="I4" s="344">
        <v>125</v>
      </c>
      <c r="J4" s="277">
        <f t="shared" si="1"/>
        <v>11900</v>
      </c>
      <c r="K4" s="344">
        <f t="shared" si="2"/>
        <v>0.35989336848886477</v>
      </c>
      <c r="L4" s="344"/>
      <c r="M4">
        <v>3</v>
      </c>
      <c r="N4" s="253">
        <f t="shared" si="3"/>
        <v>1.0756078505228708</v>
      </c>
      <c r="O4" s="253" t="s">
        <v>259</v>
      </c>
      <c r="P4" s="253">
        <v>5.2031498902109039</v>
      </c>
      <c r="Q4" s="253">
        <v>5.2413624019922</v>
      </c>
      <c r="R4" s="253">
        <v>5.0112720351555309</v>
      </c>
      <c r="S4">
        <v>4.76</v>
      </c>
      <c r="T4" s="253">
        <v>5.1198933684888646</v>
      </c>
      <c r="V4" s="253">
        <v>5.4384285930681457</v>
      </c>
      <c r="W4">
        <v>4.9800000000000004</v>
      </c>
      <c r="X4">
        <v>19</v>
      </c>
      <c r="Y4">
        <v>3</v>
      </c>
      <c r="Z4" t="s">
        <v>259</v>
      </c>
      <c r="AA4">
        <v>125</v>
      </c>
      <c r="AB4">
        <v>4.76</v>
      </c>
      <c r="AC4" s="344">
        <f t="shared" si="4"/>
        <v>0</v>
      </c>
      <c r="AD4" s="344">
        <f t="shared" si="5"/>
        <v>0</v>
      </c>
    </row>
    <row r="5" spans="1:30" ht="14.25" x14ac:dyDescent="0.2">
      <c r="A5" s="309">
        <v>34</v>
      </c>
      <c r="B5" s="309">
        <v>4</v>
      </c>
      <c r="C5" t="s">
        <v>206</v>
      </c>
      <c r="D5" t="s">
        <v>207</v>
      </c>
      <c r="E5" s="277">
        <v>136</v>
      </c>
      <c r="F5" s="343">
        <v>4.93</v>
      </c>
      <c r="G5" s="344">
        <f t="shared" si="0"/>
        <v>13409.6</v>
      </c>
      <c r="H5" s="344">
        <v>4.38</v>
      </c>
      <c r="I5" s="344">
        <v>152</v>
      </c>
      <c r="J5" s="277">
        <f t="shared" si="1"/>
        <v>13315.2</v>
      </c>
      <c r="K5" s="344">
        <f t="shared" si="2"/>
        <v>0.54999999999999982</v>
      </c>
      <c r="L5" s="344"/>
      <c r="M5">
        <v>4</v>
      </c>
      <c r="N5" s="253">
        <f t="shared" si="3"/>
        <v>1.1255707762557077</v>
      </c>
      <c r="O5" s="253" t="s">
        <v>260</v>
      </c>
      <c r="P5" s="253">
        <v>4.6322513884578536</v>
      </c>
      <c r="Q5" s="253">
        <v>4.6533397698569461</v>
      </c>
      <c r="R5" s="253">
        <v>4.8230588958326557</v>
      </c>
      <c r="S5">
        <v>4.38</v>
      </c>
      <c r="T5" s="253">
        <v>4.9316802291659894</v>
      </c>
      <c r="V5" s="253">
        <v>6.0017503274858797</v>
      </c>
      <c r="W5">
        <v>5.34</v>
      </c>
      <c r="X5">
        <v>23</v>
      </c>
      <c r="Y5">
        <v>4</v>
      </c>
      <c r="Z5" t="s">
        <v>260</v>
      </c>
      <c r="AA5">
        <v>152</v>
      </c>
      <c r="AB5">
        <v>4.38</v>
      </c>
      <c r="AC5" s="344">
        <f t="shared" si="4"/>
        <v>0</v>
      </c>
      <c r="AD5" s="344">
        <f t="shared" si="5"/>
        <v>0</v>
      </c>
    </row>
    <row r="6" spans="1:30" ht="14.25" x14ac:dyDescent="0.2">
      <c r="A6" s="309">
        <v>33</v>
      </c>
      <c r="B6" s="309">
        <v>5</v>
      </c>
      <c r="C6" t="s">
        <v>202</v>
      </c>
      <c r="D6" t="s">
        <v>208</v>
      </c>
      <c r="E6" s="277">
        <v>129</v>
      </c>
      <c r="F6" s="343">
        <v>5.0950900865625934</v>
      </c>
      <c r="G6" s="344">
        <f t="shared" si="0"/>
        <v>13145.332423331491</v>
      </c>
      <c r="H6" s="344">
        <v>5.17</v>
      </c>
      <c r="I6" s="344">
        <v>151</v>
      </c>
      <c r="J6" s="277">
        <f t="shared" si="1"/>
        <v>15613.4</v>
      </c>
      <c r="K6" s="344">
        <f t="shared" si="2"/>
        <v>-7.4909913437406495E-2</v>
      </c>
      <c r="L6" s="344"/>
      <c r="M6">
        <v>5</v>
      </c>
      <c r="N6" s="253">
        <f t="shared" si="3"/>
        <v>0.98551065504112056</v>
      </c>
      <c r="O6" s="253" t="s">
        <v>259</v>
      </c>
      <c r="P6" s="253">
        <v>4.9650797331012644</v>
      </c>
      <c r="Q6" s="253">
        <v>4.9961513180839461</v>
      </c>
      <c r="R6" s="253">
        <v>5.4683610877967963</v>
      </c>
      <c r="S6">
        <v>5.17</v>
      </c>
      <c r="T6" s="253">
        <v>5.0950900865625934</v>
      </c>
      <c r="V6" s="253">
        <v>9.5483490698395155</v>
      </c>
      <c r="W6">
        <v>4.88</v>
      </c>
      <c r="X6">
        <v>21</v>
      </c>
      <c r="Y6">
        <v>5</v>
      </c>
      <c r="Z6" t="s">
        <v>259</v>
      </c>
      <c r="AA6">
        <v>151</v>
      </c>
      <c r="AB6">
        <v>5.17</v>
      </c>
      <c r="AC6" s="344">
        <f t="shared" si="4"/>
        <v>0</v>
      </c>
      <c r="AD6" s="344">
        <f t="shared" si="5"/>
        <v>0</v>
      </c>
    </row>
    <row r="7" spans="1:30" ht="14.25" x14ac:dyDescent="0.2">
      <c r="A7" s="309">
        <v>32</v>
      </c>
      <c r="B7" s="309">
        <v>6</v>
      </c>
      <c r="C7" t="s">
        <v>202</v>
      </c>
      <c r="D7" t="s">
        <v>209</v>
      </c>
      <c r="E7" s="277">
        <v>105</v>
      </c>
      <c r="F7" s="343">
        <v>5.8207632492054717</v>
      </c>
      <c r="G7" s="344">
        <f t="shared" si="0"/>
        <v>12223.602823331492</v>
      </c>
      <c r="H7" s="344">
        <v>4.5</v>
      </c>
      <c r="I7" s="344">
        <v>142</v>
      </c>
      <c r="J7" s="277">
        <f t="shared" si="1"/>
        <v>12780</v>
      </c>
      <c r="K7" s="344">
        <f t="shared" si="2"/>
        <v>1.3207632492054717</v>
      </c>
      <c r="L7" s="344"/>
      <c r="M7">
        <v>6</v>
      </c>
      <c r="N7" s="253">
        <f t="shared" si="3"/>
        <v>1.2935029442678827</v>
      </c>
      <c r="O7" s="253" t="s">
        <v>259</v>
      </c>
      <c r="P7" s="253">
        <v>4.8183815729104653</v>
      </c>
      <c r="Q7" s="253">
        <v>4.8450529389151278</v>
      </c>
      <c r="R7" s="253">
        <v>5.712141915872138</v>
      </c>
      <c r="S7">
        <v>4.5</v>
      </c>
      <c r="T7" s="253">
        <v>5.8207632492054717</v>
      </c>
      <c r="V7" s="253">
        <v>4.6363989521468802</v>
      </c>
      <c r="W7">
        <v>7.59</v>
      </c>
      <c r="X7">
        <v>13</v>
      </c>
      <c r="Y7">
        <v>6</v>
      </c>
      <c r="Z7" t="s">
        <v>259</v>
      </c>
      <c r="AA7">
        <v>142</v>
      </c>
      <c r="AB7">
        <v>4.5</v>
      </c>
      <c r="AC7" s="344">
        <f t="shared" si="4"/>
        <v>0</v>
      </c>
      <c r="AD7" s="344">
        <f t="shared" si="5"/>
        <v>0</v>
      </c>
    </row>
    <row r="8" spans="1:30" ht="14.25" x14ac:dyDescent="0.2">
      <c r="A8" s="309">
        <v>31</v>
      </c>
      <c r="B8" s="309">
        <v>7</v>
      </c>
      <c r="C8" t="s">
        <v>202</v>
      </c>
      <c r="D8" t="s">
        <v>210</v>
      </c>
      <c r="E8" s="277">
        <v>148</v>
      </c>
      <c r="F8" s="343">
        <v>4.6875118322065852</v>
      </c>
      <c r="G8" s="344">
        <f t="shared" si="0"/>
        <v>13875.035023331493</v>
      </c>
      <c r="H8" s="344">
        <v>5.45</v>
      </c>
      <c r="I8" s="344">
        <v>175</v>
      </c>
      <c r="J8" s="277">
        <f t="shared" si="1"/>
        <v>19075</v>
      </c>
      <c r="K8" s="344">
        <f t="shared" si="2"/>
        <v>-0.76248816779341499</v>
      </c>
      <c r="L8" s="344"/>
      <c r="M8">
        <v>7</v>
      </c>
      <c r="N8" s="253">
        <f t="shared" si="3"/>
        <v>0.86009391416634584</v>
      </c>
      <c r="O8" s="253" t="s">
        <v>259</v>
      </c>
      <c r="P8" s="253">
        <v>4.4538861442155353</v>
      </c>
      <c r="Q8" s="253">
        <v>4.4696244507962835</v>
      </c>
      <c r="R8" s="253">
        <v>4.5788904988732515</v>
      </c>
      <c r="S8">
        <v>5.45</v>
      </c>
      <c r="T8" s="253">
        <v>4.6875118322065852</v>
      </c>
      <c r="V8" s="253">
        <v>4.7162659538320169</v>
      </c>
      <c r="W8">
        <v>4.8099999999999996</v>
      </c>
      <c r="X8">
        <v>4</v>
      </c>
      <c r="Y8">
        <v>7</v>
      </c>
      <c r="Z8" t="s">
        <v>259</v>
      </c>
      <c r="AA8">
        <v>175</v>
      </c>
      <c r="AB8">
        <v>5.45</v>
      </c>
      <c r="AC8" s="344">
        <f t="shared" si="4"/>
        <v>0</v>
      </c>
      <c r="AD8" s="344">
        <f t="shared" si="5"/>
        <v>0</v>
      </c>
    </row>
    <row r="9" spans="1:30" ht="14.25" x14ac:dyDescent="0.2">
      <c r="A9" s="309">
        <v>30</v>
      </c>
      <c r="B9" s="309">
        <v>8</v>
      </c>
      <c r="C9" t="s">
        <v>202</v>
      </c>
      <c r="D9" t="s">
        <v>211</v>
      </c>
      <c r="E9" s="277">
        <v>155</v>
      </c>
      <c r="F9" s="343">
        <v>4.5625396204295132</v>
      </c>
      <c r="G9" s="344">
        <f t="shared" si="0"/>
        <v>14143.872823331492</v>
      </c>
      <c r="H9" s="344">
        <v>5.17</v>
      </c>
      <c r="I9" s="344">
        <v>155</v>
      </c>
      <c r="J9" s="277">
        <f t="shared" si="1"/>
        <v>16027</v>
      </c>
      <c r="K9" s="344">
        <f t="shared" si="2"/>
        <v>-0.60746037957048671</v>
      </c>
      <c r="L9" s="344"/>
      <c r="M9">
        <v>8</v>
      </c>
      <c r="N9" s="253">
        <f t="shared" si="3"/>
        <v>0.88250282793607604</v>
      </c>
      <c r="O9" s="253" t="s">
        <v>261</v>
      </c>
      <c r="P9" s="253">
        <v>4.5644809110417741</v>
      </c>
      <c r="Q9" s="253">
        <v>4.5835365134306336</v>
      </c>
      <c r="R9" s="253">
        <v>4.4508534041752013</v>
      </c>
      <c r="S9">
        <v>5.17</v>
      </c>
      <c r="T9" s="253">
        <v>4.5625396204295132</v>
      </c>
      <c r="V9" s="253">
        <v>5.8585933520787039</v>
      </c>
      <c r="W9">
        <v>7.07</v>
      </c>
      <c r="X9">
        <v>25</v>
      </c>
      <c r="Y9">
        <v>8</v>
      </c>
      <c r="Z9" t="s">
        <v>261</v>
      </c>
      <c r="AA9">
        <v>155</v>
      </c>
      <c r="AB9">
        <v>5.17</v>
      </c>
      <c r="AC9" s="344">
        <f t="shared" si="4"/>
        <v>0</v>
      </c>
      <c r="AD9" s="344">
        <f t="shared" si="5"/>
        <v>0</v>
      </c>
    </row>
    <row r="10" spans="1:30" ht="14.25" x14ac:dyDescent="0.2">
      <c r="A10" s="309">
        <v>29</v>
      </c>
      <c r="B10" s="309">
        <v>9</v>
      </c>
      <c r="C10" t="s">
        <v>202</v>
      </c>
      <c r="D10" t="s">
        <v>212</v>
      </c>
      <c r="E10" s="277">
        <v>142</v>
      </c>
      <c r="F10" s="343">
        <v>4.8044375434265811</v>
      </c>
      <c r="G10" s="344">
        <f t="shared" si="0"/>
        <v>13644.602623331491</v>
      </c>
      <c r="H10" s="344">
        <v>4.66</v>
      </c>
      <c r="I10" s="344">
        <v>130</v>
      </c>
      <c r="J10" s="277">
        <f t="shared" si="1"/>
        <v>12116.000000000002</v>
      </c>
      <c r="K10" s="344">
        <f t="shared" si="2"/>
        <v>0.14443754342658099</v>
      </c>
      <c r="L10" s="344">
        <v>142.83000000000001</v>
      </c>
      <c r="M10">
        <v>9</v>
      </c>
      <c r="N10" s="253">
        <f t="shared" si="3"/>
        <v>1.0309951809928286</v>
      </c>
      <c r="O10" s="253" t="s">
        <v>262</v>
      </c>
      <c r="P10" s="253">
        <v>4.8183815729104653</v>
      </c>
      <c r="Q10" s="253">
        <v>4.8450529389151278</v>
      </c>
      <c r="R10" s="253">
        <v>5.4360008008841403</v>
      </c>
      <c r="S10">
        <v>4.66</v>
      </c>
      <c r="T10" s="253">
        <v>4.8044375434265811</v>
      </c>
      <c r="V10" s="253">
        <v>5.1244517399223053</v>
      </c>
      <c r="W10">
        <v>7.48</v>
      </c>
      <c r="X10">
        <v>14</v>
      </c>
      <c r="Y10">
        <v>9</v>
      </c>
      <c r="Z10" t="s">
        <v>262</v>
      </c>
      <c r="AA10">
        <v>130</v>
      </c>
      <c r="AB10">
        <v>4.66</v>
      </c>
      <c r="AC10" s="344">
        <f t="shared" si="4"/>
        <v>0</v>
      </c>
      <c r="AD10" s="344">
        <f t="shared" si="5"/>
        <v>0</v>
      </c>
    </row>
    <row r="11" spans="1:30" ht="14.25" x14ac:dyDescent="0.2">
      <c r="A11" s="309">
        <v>28</v>
      </c>
      <c r="B11" s="309">
        <v>10</v>
      </c>
      <c r="C11" t="s">
        <v>202</v>
      </c>
      <c r="D11" t="s">
        <v>213</v>
      </c>
      <c r="E11" s="277">
        <v>191</v>
      </c>
      <c r="F11" s="343">
        <v>4.0645202155318039</v>
      </c>
      <c r="G11" s="344">
        <f t="shared" si="0"/>
        <v>15526.46722333149</v>
      </c>
      <c r="H11" s="344">
        <v>4.29</v>
      </c>
      <c r="I11" s="344">
        <v>166.4</v>
      </c>
      <c r="J11" s="277">
        <f t="shared" si="1"/>
        <v>14277.119999999999</v>
      </c>
      <c r="K11" s="344">
        <f t="shared" si="2"/>
        <v>-0.22547978446819616</v>
      </c>
      <c r="L11" s="344"/>
      <c r="M11">
        <v>10</v>
      </c>
      <c r="N11" s="253">
        <f t="shared" si="3"/>
        <v>0.94744060968107313</v>
      </c>
      <c r="O11" s="253" t="s">
        <v>263</v>
      </c>
      <c r="P11" s="253">
        <v>4.4240111942157192</v>
      </c>
      <c r="Q11" s="253">
        <v>4.4388534001106414</v>
      </c>
      <c r="R11" s="253">
        <v>3.9558988821984706</v>
      </c>
      <c r="S11">
        <v>4.29</v>
      </c>
      <c r="T11" s="253">
        <v>4.0645202155318039</v>
      </c>
      <c r="V11" s="253">
        <v>5.3210584256333249</v>
      </c>
      <c r="Y11">
        <v>10</v>
      </c>
      <c r="Z11" t="s">
        <v>263</v>
      </c>
      <c r="AA11">
        <v>166.4</v>
      </c>
      <c r="AB11">
        <v>4.29</v>
      </c>
      <c r="AC11" s="344">
        <f t="shared" si="4"/>
        <v>0</v>
      </c>
      <c r="AD11" s="344">
        <f t="shared" si="5"/>
        <v>0</v>
      </c>
    </row>
    <row r="12" spans="1:30" ht="14.25" x14ac:dyDescent="0.2">
      <c r="A12" s="309">
        <v>27</v>
      </c>
      <c r="B12" s="309">
        <v>11</v>
      </c>
      <c r="C12" t="s">
        <v>214</v>
      </c>
      <c r="D12" t="s">
        <v>215</v>
      </c>
      <c r="E12" s="277">
        <v>103</v>
      </c>
      <c r="F12" s="343">
        <v>5.82</v>
      </c>
      <c r="G12" s="344">
        <f t="shared" si="0"/>
        <v>11989.2</v>
      </c>
      <c r="H12" s="344">
        <v>4.29</v>
      </c>
      <c r="I12" s="344">
        <v>148</v>
      </c>
      <c r="J12" s="277">
        <f t="shared" si="1"/>
        <v>12698.4</v>
      </c>
      <c r="K12" s="344">
        <f t="shared" si="2"/>
        <v>1.5300000000000002</v>
      </c>
      <c r="L12" s="344"/>
      <c r="M12">
        <v>11</v>
      </c>
      <c r="N12" s="253">
        <f t="shared" si="3"/>
        <v>1.3566433566433567</v>
      </c>
      <c r="O12" s="253" t="s">
        <v>264</v>
      </c>
      <c r="P12" s="253">
        <v>4.7036851349234503</v>
      </c>
      <c r="Q12" s="253">
        <v>4.7269161752792757</v>
      </c>
      <c r="R12" s="253">
        <v>5.7878796488664195</v>
      </c>
      <c r="S12">
        <v>4.29</v>
      </c>
      <c r="T12" s="253">
        <v>5.896500982199754</v>
      </c>
      <c r="V12" s="253">
        <v>5.2112893245470877</v>
      </c>
      <c r="Y12">
        <v>11</v>
      </c>
      <c r="Z12" t="s">
        <v>264</v>
      </c>
      <c r="AA12">
        <v>148</v>
      </c>
      <c r="AB12">
        <v>4.29</v>
      </c>
      <c r="AC12" s="344">
        <f t="shared" si="4"/>
        <v>0</v>
      </c>
      <c r="AD12" s="344">
        <f t="shared" si="5"/>
        <v>0</v>
      </c>
    </row>
    <row r="13" spans="1:30" ht="14.25" x14ac:dyDescent="0.2">
      <c r="A13" s="309">
        <v>26</v>
      </c>
      <c r="B13" s="309">
        <v>12</v>
      </c>
      <c r="C13" t="s">
        <v>202</v>
      </c>
      <c r="D13" t="s">
        <v>216</v>
      </c>
      <c r="E13" s="277">
        <v>105</v>
      </c>
      <c r="F13" s="343">
        <v>5.8207632492054717</v>
      </c>
      <c r="G13" s="344">
        <f t="shared" si="0"/>
        <v>12223.602823331492</v>
      </c>
      <c r="H13" s="344">
        <v>5.19</v>
      </c>
      <c r="I13" s="344">
        <v>115</v>
      </c>
      <c r="J13" s="277">
        <f t="shared" si="1"/>
        <v>11937</v>
      </c>
      <c r="K13" s="344">
        <f t="shared" si="2"/>
        <v>0.63076324920547133</v>
      </c>
      <c r="L13" s="344"/>
      <c r="M13">
        <v>12</v>
      </c>
      <c r="N13" s="253">
        <f t="shared" si="3"/>
        <v>1.1215343447409385</v>
      </c>
      <c r="O13" s="253" t="s">
        <v>259</v>
      </c>
      <c r="P13" s="253">
        <v>5.4826235529048288</v>
      </c>
      <c r="Q13" s="253">
        <v>5.5292188917975418</v>
      </c>
      <c r="R13" s="253">
        <v>5.712141915872138</v>
      </c>
      <c r="S13">
        <v>5.19</v>
      </c>
      <c r="T13" s="253">
        <v>5.8207632492054717</v>
      </c>
      <c r="V13" s="253">
        <v>4.7885659322488818</v>
      </c>
      <c r="Y13">
        <v>12</v>
      </c>
      <c r="Z13" t="s">
        <v>259</v>
      </c>
      <c r="AA13">
        <v>115</v>
      </c>
      <c r="AB13">
        <v>5.19</v>
      </c>
      <c r="AC13" s="344">
        <f t="shared" si="4"/>
        <v>0</v>
      </c>
      <c r="AD13" s="344">
        <f t="shared" si="5"/>
        <v>0</v>
      </c>
    </row>
    <row r="14" spans="1:30" ht="14.25" x14ac:dyDescent="0.2">
      <c r="A14" s="309">
        <v>25</v>
      </c>
      <c r="B14" s="309">
        <v>13</v>
      </c>
      <c r="C14" t="s">
        <v>206</v>
      </c>
      <c r="D14" t="s">
        <v>217</v>
      </c>
      <c r="E14" s="277">
        <v>81</v>
      </c>
      <c r="F14" s="343">
        <v>6.82</v>
      </c>
      <c r="G14" s="344">
        <f t="shared" si="0"/>
        <v>11048.400000000001</v>
      </c>
      <c r="H14" s="344"/>
      <c r="I14" s="344"/>
      <c r="J14" s="277"/>
      <c r="K14" s="344">
        <f t="shared" si="2"/>
        <v>6.82</v>
      </c>
      <c r="L14" s="344"/>
      <c r="N14" s="253" t="e">
        <f t="shared" si="3"/>
        <v>#DIV/0!</v>
      </c>
      <c r="O14" s="253"/>
      <c r="P14" s="253">
        <v>5.8521199819472773</v>
      </c>
      <c r="Q14" s="253">
        <v>5.909798385530566</v>
      </c>
      <c r="R14" s="253">
        <v>7.8344691249986456</v>
      </c>
      <c r="S14">
        <v>4.5</v>
      </c>
      <c r="T14" s="253">
        <v>6.9764649526737585</v>
      </c>
      <c r="V14" s="253">
        <v>6.0345762507335801</v>
      </c>
      <c r="AC14" s="344">
        <f t="shared" si="4"/>
        <v>0</v>
      </c>
      <c r="AD14" s="344">
        <f t="shared" si="5"/>
        <v>0</v>
      </c>
    </row>
    <row r="15" spans="1:30" ht="14.25" x14ac:dyDescent="0.2">
      <c r="A15" s="309">
        <v>24</v>
      </c>
      <c r="B15" s="309">
        <v>14</v>
      </c>
      <c r="C15" t="s">
        <v>218</v>
      </c>
      <c r="D15" t="s">
        <v>219</v>
      </c>
      <c r="E15" s="277">
        <v>79</v>
      </c>
      <c r="F15" s="343">
        <v>9.6199999999999992</v>
      </c>
      <c r="G15" s="344">
        <f t="shared" si="0"/>
        <v>15199.599999999999</v>
      </c>
      <c r="H15" s="344">
        <v>4.99</v>
      </c>
      <c r="I15" s="344">
        <v>112</v>
      </c>
      <c r="J15" s="277">
        <f t="shared" ref="J15:J38" si="6">I15*H15*20</f>
        <v>11177.6</v>
      </c>
      <c r="K15" s="344">
        <f t="shared" si="2"/>
        <v>4.629999999999999</v>
      </c>
      <c r="L15" s="344"/>
      <c r="M15">
        <v>14</v>
      </c>
      <c r="N15" s="253">
        <f t="shared" si="3"/>
        <v>1.9278557114228454</v>
      </c>
      <c r="O15" s="253" t="s">
        <v>264</v>
      </c>
      <c r="P15" s="253">
        <v>5.5761973238960971</v>
      </c>
      <c r="Q15" s="253">
        <v>5.6255994129377234</v>
      </c>
      <c r="R15" s="253">
        <v>6.9958485548511549</v>
      </c>
      <c r="S15">
        <v>4.99</v>
      </c>
      <c r="T15" s="253">
        <v>7.1044698881844885</v>
      </c>
      <c r="V15" s="253">
        <v>4.4828108516800658</v>
      </c>
      <c r="Y15">
        <v>14</v>
      </c>
      <c r="Z15" t="s">
        <v>264</v>
      </c>
      <c r="AA15">
        <v>112</v>
      </c>
      <c r="AB15">
        <v>4.99</v>
      </c>
      <c r="AC15" s="344">
        <f t="shared" si="4"/>
        <v>0</v>
      </c>
      <c r="AD15" s="344">
        <f t="shared" si="5"/>
        <v>0</v>
      </c>
    </row>
    <row r="16" spans="1:30" ht="14.25" x14ac:dyDescent="0.2">
      <c r="A16" s="309">
        <v>23</v>
      </c>
      <c r="B16" s="309">
        <v>15</v>
      </c>
      <c r="C16" t="s">
        <v>202</v>
      </c>
      <c r="D16" t="s">
        <v>220</v>
      </c>
      <c r="E16" s="277">
        <v>130</v>
      </c>
      <c r="F16" s="343">
        <v>5.0706683935890347</v>
      </c>
      <c r="G16" s="344">
        <f t="shared" si="0"/>
        <v>13183.737823331488</v>
      </c>
      <c r="H16" s="344">
        <v>3.86</v>
      </c>
      <c r="I16" s="344">
        <v>164</v>
      </c>
      <c r="J16" s="277">
        <f t="shared" si="6"/>
        <v>12660.8</v>
      </c>
      <c r="K16" s="344">
        <f t="shared" si="2"/>
        <v>1.2106683935890348</v>
      </c>
      <c r="L16" s="344"/>
      <c r="M16">
        <v>15</v>
      </c>
      <c r="N16" s="253">
        <f t="shared" si="3"/>
        <v>1.3136446615515633</v>
      </c>
      <c r="O16" s="253" t="s">
        <v>264</v>
      </c>
      <c r="P16" s="253">
        <v>4.4388575870509932</v>
      </c>
      <c r="Q16" s="253">
        <v>4.4541451112745429</v>
      </c>
      <c r="R16" s="253">
        <v>4.962047060255701</v>
      </c>
      <c r="S16">
        <v>3.86</v>
      </c>
      <c r="T16" s="253">
        <v>5.0706683935890347</v>
      </c>
      <c r="V16" s="253">
        <v>5.2243695727254451</v>
      </c>
      <c r="Y16">
        <v>15</v>
      </c>
      <c r="Z16" t="s">
        <v>264</v>
      </c>
      <c r="AA16">
        <v>164</v>
      </c>
      <c r="AB16">
        <v>3.86</v>
      </c>
      <c r="AC16" s="344">
        <f t="shared" si="4"/>
        <v>0</v>
      </c>
      <c r="AD16" s="344">
        <f t="shared" si="5"/>
        <v>0</v>
      </c>
    </row>
    <row r="17" spans="1:30" ht="14.25" x14ac:dyDescent="0.2">
      <c r="A17" s="309">
        <v>22</v>
      </c>
      <c r="B17" s="309">
        <v>16</v>
      </c>
      <c r="C17" t="s">
        <v>202</v>
      </c>
      <c r="D17" t="s">
        <v>221</v>
      </c>
      <c r="E17" s="277">
        <v>114</v>
      </c>
      <c r="F17" s="343">
        <v>5.5128295716366189</v>
      </c>
      <c r="G17" s="344">
        <f t="shared" si="0"/>
        <v>12569.251423331491</v>
      </c>
      <c r="H17" s="344">
        <v>4.29</v>
      </c>
      <c r="I17" s="344">
        <v>130</v>
      </c>
      <c r="J17" s="277">
        <f t="shared" si="6"/>
        <v>11154</v>
      </c>
      <c r="K17" s="344">
        <f t="shared" si="2"/>
        <v>1.2228295716366189</v>
      </c>
      <c r="L17" s="344"/>
      <c r="M17">
        <v>17</v>
      </c>
      <c r="N17" s="253">
        <f t="shared" si="3"/>
        <v>1.285041858190354</v>
      </c>
      <c r="O17" s="253" t="s">
        <v>264</v>
      </c>
      <c r="P17" s="253">
        <v>5.0795365394039749</v>
      </c>
      <c r="Q17" s="253">
        <v>5.1140412622706064</v>
      </c>
      <c r="R17" s="253">
        <v>5.4042082383032852</v>
      </c>
      <c r="S17">
        <v>4.29</v>
      </c>
      <c r="T17" s="253">
        <v>5.5128295716366189</v>
      </c>
      <c r="V17" s="253">
        <v>5.0350697859223716</v>
      </c>
      <c r="Y17">
        <v>17</v>
      </c>
      <c r="Z17" t="s">
        <v>264</v>
      </c>
      <c r="AA17">
        <v>130</v>
      </c>
      <c r="AB17">
        <v>4.29</v>
      </c>
      <c r="AC17" s="344">
        <f t="shared" si="4"/>
        <v>0</v>
      </c>
      <c r="AD17" s="344">
        <f t="shared" si="5"/>
        <v>0</v>
      </c>
    </row>
    <row r="18" spans="1:30" ht="14.25" x14ac:dyDescent="0.2">
      <c r="A18" s="309">
        <v>21</v>
      </c>
      <c r="B18" s="309">
        <v>17</v>
      </c>
      <c r="C18" t="s">
        <v>202</v>
      </c>
      <c r="D18" t="s">
        <v>222</v>
      </c>
      <c r="E18" s="277">
        <v>102</v>
      </c>
      <c r="F18" s="343">
        <v>5.9354836388879857</v>
      </c>
      <c r="G18" s="344">
        <f t="shared" si="0"/>
        <v>12108.386623331491</v>
      </c>
      <c r="H18" s="344">
        <v>4.1100000000000003</v>
      </c>
      <c r="I18" s="344">
        <v>112</v>
      </c>
      <c r="J18" s="277">
        <f t="shared" si="6"/>
        <v>9206.4000000000015</v>
      </c>
      <c r="K18" s="344">
        <f t="shared" si="2"/>
        <v>1.8254836388879854</v>
      </c>
      <c r="L18" s="344"/>
      <c r="M18">
        <v>18</v>
      </c>
      <c r="N18" s="253">
        <f t="shared" si="3"/>
        <v>1.4441566031357629</v>
      </c>
      <c r="O18" s="253" t="s">
        <v>258</v>
      </c>
      <c r="P18" s="253">
        <v>5.1034926151417519</v>
      </c>
      <c r="Q18" s="253">
        <v>5.1387159017515351</v>
      </c>
      <c r="R18" s="253">
        <v>8.0169788358571914</v>
      </c>
      <c r="S18">
        <v>4.1100000000000003</v>
      </c>
      <c r="T18" s="253">
        <v>5.9354836388879857</v>
      </c>
      <c r="V18" s="253">
        <v>5.6348042698419745</v>
      </c>
      <c r="Y18">
        <v>18</v>
      </c>
      <c r="Z18" t="s">
        <v>258</v>
      </c>
      <c r="AA18">
        <v>112</v>
      </c>
      <c r="AB18">
        <v>4.1100000000000003</v>
      </c>
      <c r="AC18" s="344">
        <f t="shared" si="4"/>
        <v>0</v>
      </c>
      <c r="AD18" s="344">
        <f t="shared" si="5"/>
        <v>0</v>
      </c>
    </row>
    <row r="19" spans="1:30" ht="14.25" x14ac:dyDescent="0.2">
      <c r="A19" s="309">
        <v>20</v>
      </c>
      <c r="B19" s="309">
        <v>18</v>
      </c>
      <c r="C19" t="s">
        <v>202</v>
      </c>
      <c r="D19" t="s">
        <v>223</v>
      </c>
      <c r="E19" s="277">
        <v>165</v>
      </c>
      <c r="F19" s="343">
        <v>4.4024020676762099</v>
      </c>
      <c r="G19" s="344">
        <f t="shared" si="0"/>
        <v>14527.926823331492</v>
      </c>
      <c r="H19" s="344">
        <v>4.4000000000000004</v>
      </c>
      <c r="I19" s="344">
        <v>129.69999999999999</v>
      </c>
      <c r="J19" s="277">
        <f t="shared" si="6"/>
        <v>11413.599999999999</v>
      </c>
      <c r="K19" s="344">
        <f t="shared" si="2"/>
        <v>2.4020676762095405E-3</v>
      </c>
      <c r="L19" s="344"/>
      <c r="M19">
        <v>19</v>
      </c>
      <c r="N19" s="253">
        <f t="shared" si="3"/>
        <v>1.0005459244718657</v>
      </c>
      <c r="O19" s="253" t="s">
        <v>258</v>
      </c>
      <c r="P19" s="253">
        <v>5.1034926151417519</v>
      </c>
      <c r="Q19" s="253">
        <v>5.1387159017515351</v>
      </c>
      <c r="R19" s="253">
        <v>5.4042082383032852</v>
      </c>
      <c r="S19">
        <v>4.4000000000000004</v>
      </c>
      <c r="T19" s="253">
        <v>4.4024020676762099</v>
      </c>
      <c r="V19" s="253">
        <v>5.7156368317322768</v>
      </c>
      <c r="Y19">
        <v>19</v>
      </c>
      <c r="Z19" t="s">
        <v>258</v>
      </c>
      <c r="AA19">
        <v>129.69999999999999</v>
      </c>
      <c r="AB19">
        <v>4.4000000000000004</v>
      </c>
      <c r="AC19" s="344">
        <f t="shared" si="4"/>
        <v>0</v>
      </c>
      <c r="AD19" s="344">
        <f t="shared" si="5"/>
        <v>0</v>
      </c>
    </row>
    <row r="20" spans="1:30" ht="14.25" x14ac:dyDescent="0.2">
      <c r="A20" s="309">
        <v>19</v>
      </c>
      <c r="B20" s="309">
        <v>19</v>
      </c>
      <c r="C20" t="s">
        <v>224</v>
      </c>
      <c r="D20" t="s">
        <v>225</v>
      </c>
      <c r="E20" s="277">
        <v>166</v>
      </c>
      <c r="F20" s="343">
        <v>4.43</v>
      </c>
      <c r="G20" s="344">
        <f t="shared" si="0"/>
        <v>14707.6</v>
      </c>
      <c r="H20" s="344">
        <v>4.55</v>
      </c>
      <c r="I20" s="344">
        <v>173</v>
      </c>
      <c r="J20" s="277">
        <f t="shared" si="6"/>
        <v>15743</v>
      </c>
      <c r="K20" s="344">
        <f t="shared" si="2"/>
        <v>-0.12000000000000011</v>
      </c>
      <c r="L20" s="344"/>
      <c r="M20">
        <v>20</v>
      </c>
      <c r="N20" s="253">
        <f t="shared" si="3"/>
        <v>0.97362637362637361</v>
      </c>
      <c r="O20" s="253" t="s">
        <v>259</v>
      </c>
      <c r="P20" s="253">
        <v>4.3114188971065888</v>
      </c>
      <c r="Q20" s="253">
        <v>4.3228838911682193</v>
      </c>
      <c r="R20" s="253">
        <v>5.0080257147161058</v>
      </c>
      <c r="S20">
        <v>4.55</v>
      </c>
      <c r="T20" s="253">
        <v>4.3874494648588822</v>
      </c>
      <c r="V20" s="253">
        <v>4.9633293445216404</v>
      </c>
      <c r="Y20">
        <v>20</v>
      </c>
      <c r="Z20" t="s">
        <v>259</v>
      </c>
      <c r="AA20">
        <v>173</v>
      </c>
      <c r="AB20">
        <v>4.55</v>
      </c>
      <c r="AC20" s="344">
        <f t="shared" si="4"/>
        <v>0</v>
      </c>
      <c r="AD20" s="344">
        <f t="shared" si="5"/>
        <v>0</v>
      </c>
    </row>
    <row r="21" spans="1:30" ht="14.25" x14ac:dyDescent="0.2">
      <c r="A21" s="309">
        <v>18</v>
      </c>
      <c r="B21" s="309">
        <v>20</v>
      </c>
      <c r="C21" t="s">
        <v>202</v>
      </c>
      <c r="D21" t="s">
        <v>226</v>
      </c>
      <c r="E21" s="277">
        <v>121</v>
      </c>
      <c r="F21" s="343">
        <v>5.3049955468311945</v>
      </c>
      <c r="G21" s="344">
        <f t="shared" si="0"/>
        <v>12838.08922333149</v>
      </c>
      <c r="H21" s="344">
        <v>4.5199999999999996</v>
      </c>
      <c r="I21" s="344">
        <v>124</v>
      </c>
      <c r="J21" s="277">
        <f t="shared" si="6"/>
        <v>11209.599999999999</v>
      </c>
      <c r="K21" s="344">
        <f t="shared" si="2"/>
        <v>0.78499554683119488</v>
      </c>
      <c r="L21" s="344"/>
      <c r="M21">
        <v>21</v>
      </c>
      <c r="N21" s="253">
        <f t="shared" si="3"/>
        <v>1.1736715811573439</v>
      </c>
      <c r="O21" s="253" t="s">
        <v>264</v>
      </c>
      <c r="P21" s="253">
        <v>5.2290688186059056</v>
      </c>
      <c r="Q21" s="253">
        <v>5.2680587699983406</v>
      </c>
      <c r="R21" s="253">
        <v>5.1963742134978625</v>
      </c>
      <c r="S21">
        <v>4.5199999999999996</v>
      </c>
      <c r="T21" s="253">
        <v>5.3049955468311945</v>
      </c>
      <c r="V21" s="253">
        <v>6.1430396261032891</v>
      </c>
      <c r="Y21">
        <v>21</v>
      </c>
      <c r="Z21" t="s">
        <v>264</v>
      </c>
      <c r="AA21">
        <v>124</v>
      </c>
      <c r="AB21">
        <v>4.5199999999999996</v>
      </c>
      <c r="AC21" s="344">
        <f t="shared" si="4"/>
        <v>0</v>
      </c>
      <c r="AD21" s="344">
        <f t="shared" si="5"/>
        <v>0</v>
      </c>
    </row>
    <row r="22" spans="1:30" ht="14.25" x14ac:dyDescent="0.2">
      <c r="A22" s="309">
        <v>17</v>
      </c>
      <c r="B22" s="309">
        <v>21</v>
      </c>
      <c r="C22" t="s">
        <v>206</v>
      </c>
      <c r="D22" t="s">
        <v>227</v>
      </c>
      <c r="E22" s="277">
        <v>127</v>
      </c>
      <c r="F22" s="343">
        <v>6.08</v>
      </c>
      <c r="G22" s="344">
        <f t="shared" si="0"/>
        <v>15443.199999999999</v>
      </c>
      <c r="H22" s="344">
        <v>4.99</v>
      </c>
      <c r="I22" s="344">
        <v>124</v>
      </c>
      <c r="J22" s="277">
        <f t="shared" si="6"/>
        <v>12375.2</v>
      </c>
      <c r="K22" s="344">
        <f t="shared" si="2"/>
        <v>1.0899999999999999</v>
      </c>
      <c r="L22" s="344">
        <v>135.81</v>
      </c>
      <c r="M22">
        <v>22</v>
      </c>
      <c r="N22" s="253">
        <f t="shared" si="3"/>
        <v>1.2184368737474949</v>
      </c>
      <c r="O22" s="253" t="s">
        <v>264</v>
      </c>
      <c r="P22" s="253">
        <v>7.2753000076849368</v>
      </c>
      <c r="Q22" s="253">
        <v>7.3756667704831242</v>
      </c>
      <c r="R22" s="253">
        <v>4.8960875216642163</v>
      </c>
      <c r="S22">
        <v>4.99</v>
      </c>
      <c r="T22" s="253">
        <v>5.1450872532801144</v>
      </c>
      <c r="V22" s="253">
        <v>7.6572481881067604</v>
      </c>
      <c r="Y22">
        <v>22</v>
      </c>
      <c r="Z22" t="s">
        <v>264</v>
      </c>
      <c r="AA22">
        <v>124</v>
      </c>
      <c r="AB22">
        <v>4.99</v>
      </c>
      <c r="AC22" s="344">
        <f t="shared" si="4"/>
        <v>0</v>
      </c>
      <c r="AD22" s="344">
        <f t="shared" si="5"/>
        <v>0</v>
      </c>
    </row>
    <row r="23" spans="1:30" ht="14.25" x14ac:dyDescent="0.2">
      <c r="A23" s="309">
        <v>16</v>
      </c>
      <c r="B23" s="309">
        <v>22</v>
      </c>
      <c r="C23" t="s">
        <v>202</v>
      </c>
      <c r="D23" t="s">
        <v>228</v>
      </c>
      <c r="E23" s="277">
        <v>144</v>
      </c>
      <c r="F23" s="343">
        <v>4.7643796608789897</v>
      </c>
      <c r="G23" s="344">
        <f t="shared" si="0"/>
        <v>13721.413423331489</v>
      </c>
      <c r="H23" s="344">
        <v>4.3600000000000003</v>
      </c>
      <c r="I23" s="344">
        <v>162</v>
      </c>
      <c r="J23" s="277">
        <f t="shared" si="6"/>
        <v>14126.400000000001</v>
      </c>
      <c r="K23" s="344">
        <f t="shared" si="2"/>
        <v>0.40437966087898936</v>
      </c>
      <c r="L23" s="344">
        <v>146.05000000000001</v>
      </c>
      <c r="M23">
        <v>23</v>
      </c>
      <c r="N23" s="253">
        <f t="shared" si="3"/>
        <v>1.0927476286419699</v>
      </c>
      <c r="O23" s="253" t="s">
        <v>265</v>
      </c>
      <c r="P23" s="253">
        <v>4.6497550216977679</v>
      </c>
      <c r="Q23" s="253">
        <v>4.6713684254902317</v>
      </c>
      <c r="R23" s="253">
        <v>4.8453656382709225</v>
      </c>
      <c r="S23">
        <v>4.3600000000000003</v>
      </c>
      <c r="T23" s="253">
        <v>4.7643796608789897</v>
      </c>
      <c r="V23" s="253">
        <v>4.768204411476737</v>
      </c>
      <c r="Y23">
        <v>23</v>
      </c>
      <c r="Z23" t="s">
        <v>265</v>
      </c>
      <c r="AA23">
        <v>162</v>
      </c>
      <c r="AB23">
        <v>4.3600000000000003</v>
      </c>
      <c r="AC23" s="344">
        <f t="shared" si="4"/>
        <v>0</v>
      </c>
      <c r="AD23" s="344">
        <f t="shared" si="5"/>
        <v>0</v>
      </c>
    </row>
    <row r="24" spans="1:30" ht="14.25" x14ac:dyDescent="0.2">
      <c r="A24" s="309">
        <v>15</v>
      </c>
      <c r="B24" s="309">
        <v>23</v>
      </c>
      <c r="C24" t="s">
        <v>206</v>
      </c>
      <c r="D24" t="s">
        <v>229</v>
      </c>
      <c r="E24" s="277">
        <v>131</v>
      </c>
      <c r="F24" s="343">
        <v>5.04</v>
      </c>
      <c r="G24" s="344">
        <f t="shared" si="0"/>
        <v>13204.8</v>
      </c>
      <c r="H24" s="344">
        <v>5.25</v>
      </c>
      <c r="I24" s="344">
        <v>162</v>
      </c>
      <c r="J24" s="277">
        <f t="shared" si="6"/>
        <v>17010</v>
      </c>
      <c r="K24" s="344">
        <f t="shared" si="2"/>
        <v>-0.20999999999999996</v>
      </c>
      <c r="L24" s="344"/>
      <c r="M24">
        <v>25</v>
      </c>
      <c r="N24" s="253">
        <f t="shared" si="3"/>
        <v>0.96</v>
      </c>
      <c r="O24" s="253" t="s">
        <v>264</v>
      </c>
      <c r="P24" s="253">
        <v>4.4691002391228478</v>
      </c>
      <c r="Q24" s="253">
        <v>4.4852948932750829</v>
      </c>
      <c r="R24" s="253">
        <v>5.4042082383032852</v>
      </c>
      <c r="S24">
        <v>5.25</v>
      </c>
      <c r="T24" s="253">
        <v>5.0466195508898819</v>
      </c>
      <c r="V24" s="253">
        <v>4.2900586823801499</v>
      </c>
      <c r="Y24">
        <v>25</v>
      </c>
      <c r="Z24" t="s">
        <v>264</v>
      </c>
      <c r="AA24">
        <v>162</v>
      </c>
      <c r="AB24">
        <v>5.25</v>
      </c>
      <c r="AC24" s="344">
        <f t="shared" si="4"/>
        <v>0</v>
      </c>
      <c r="AD24" s="344">
        <f t="shared" si="5"/>
        <v>0</v>
      </c>
    </row>
    <row r="25" spans="1:30" ht="14.25" x14ac:dyDescent="0.2">
      <c r="A25" s="309">
        <v>14</v>
      </c>
      <c r="B25" s="309">
        <v>24</v>
      </c>
      <c r="C25" t="s">
        <v>202</v>
      </c>
      <c r="D25" t="s">
        <v>230</v>
      </c>
      <c r="E25" s="277">
        <v>180</v>
      </c>
      <c r="F25" s="343">
        <v>4.195557728703192</v>
      </c>
      <c r="G25" s="344">
        <f t="shared" si="0"/>
        <v>15104.007823331493</v>
      </c>
      <c r="H25" s="344">
        <v>4.34</v>
      </c>
      <c r="I25" s="344">
        <v>192</v>
      </c>
      <c r="J25" s="277">
        <f t="shared" si="6"/>
        <v>16665.599999999999</v>
      </c>
      <c r="K25" s="344">
        <f t="shared" si="2"/>
        <v>-0.14444227129680787</v>
      </c>
      <c r="L25" s="344"/>
      <c r="M25">
        <v>26</v>
      </c>
      <c r="N25" s="253">
        <f t="shared" si="3"/>
        <v>0.96671837066893829</v>
      </c>
      <c r="O25" s="253" t="s">
        <v>266</v>
      </c>
      <c r="P25" s="253">
        <v>4.0816162594522112</v>
      </c>
      <c r="Q25" s="253">
        <v>4.0861883113931592</v>
      </c>
      <c r="R25" s="253">
        <v>4.8680053171634921</v>
      </c>
      <c r="S25">
        <v>4.34</v>
      </c>
      <c r="T25" s="253">
        <v>4.195557728703192</v>
      </c>
      <c r="V25" s="253">
        <v>5.5517253068450891</v>
      </c>
      <c r="Y25">
        <v>26</v>
      </c>
      <c r="Z25" t="s">
        <v>266</v>
      </c>
      <c r="AA25">
        <v>192</v>
      </c>
      <c r="AB25">
        <v>4.34</v>
      </c>
      <c r="AC25" s="344">
        <f t="shared" si="4"/>
        <v>0</v>
      </c>
      <c r="AD25" s="344">
        <f t="shared" si="5"/>
        <v>0</v>
      </c>
    </row>
    <row r="26" spans="1:30" ht="14.25" x14ac:dyDescent="0.2">
      <c r="A26" s="309">
        <v>13</v>
      </c>
      <c r="B26" s="309">
        <v>25</v>
      </c>
      <c r="C26" t="s">
        <v>231</v>
      </c>
      <c r="D26" t="s">
        <v>232</v>
      </c>
      <c r="E26" s="277">
        <v>75</v>
      </c>
      <c r="F26" s="343">
        <v>7.19</v>
      </c>
      <c r="G26" s="344">
        <f t="shared" si="0"/>
        <v>10785</v>
      </c>
      <c r="H26" s="344">
        <v>5.5</v>
      </c>
      <c r="I26" s="344">
        <v>91.3</v>
      </c>
      <c r="J26" s="277">
        <f t="shared" si="6"/>
        <v>10043</v>
      </c>
      <c r="K26" s="344">
        <f t="shared" si="2"/>
        <v>1.6900000000000004</v>
      </c>
      <c r="L26" s="344"/>
      <c r="M26">
        <v>28</v>
      </c>
      <c r="N26" s="253">
        <f t="shared" si="3"/>
        <v>1.3072727272727274</v>
      </c>
      <c r="O26" s="253" t="s">
        <v>259</v>
      </c>
      <c r="P26" s="253">
        <v>5.8521199819472773</v>
      </c>
      <c r="Q26" s="253">
        <v>5.909798385530566</v>
      </c>
      <c r="R26" s="253">
        <v>7.2723392155543269</v>
      </c>
      <c r="S26">
        <v>5.5</v>
      </c>
      <c r="T26" s="253">
        <v>7.3809605488876597</v>
      </c>
      <c r="V26" s="253">
        <v>6.6094931929873884</v>
      </c>
      <c r="Y26">
        <v>28</v>
      </c>
      <c r="Z26" t="s">
        <v>259</v>
      </c>
      <c r="AA26">
        <v>91.3</v>
      </c>
      <c r="AB26">
        <v>5.5</v>
      </c>
      <c r="AC26" s="344">
        <f t="shared" si="4"/>
        <v>0</v>
      </c>
      <c r="AD26" s="344">
        <f t="shared" si="5"/>
        <v>0</v>
      </c>
    </row>
    <row r="27" spans="1:30" ht="14.25" x14ac:dyDescent="0.2">
      <c r="A27" s="309">
        <v>12</v>
      </c>
      <c r="B27" s="309">
        <v>26</v>
      </c>
      <c r="C27" t="s">
        <v>202</v>
      </c>
      <c r="D27" t="s">
        <v>233</v>
      </c>
      <c r="E27" s="277">
        <v>121</v>
      </c>
      <c r="F27" s="343">
        <v>5.3049955468311945</v>
      </c>
      <c r="G27" s="344">
        <f t="shared" si="0"/>
        <v>12838.08922333149</v>
      </c>
      <c r="H27" s="344">
        <v>4.66</v>
      </c>
      <c r="I27" s="344">
        <v>114.5</v>
      </c>
      <c r="J27" s="277">
        <f t="shared" si="6"/>
        <v>10671.400000000001</v>
      </c>
      <c r="K27" s="344">
        <f t="shared" si="2"/>
        <v>0.64499554683119431</v>
      </c>
      <c r="L27" s="344"/>
      <c r="M27">
        <v>29</v>
      </c>
      <c r="N27" s="253">
        <f t="shared" si="3"/>
        <v>1.1384110615517584</v>
      </c>
      <c r="O27" s="253" t="s">
        <v>260</v>
      </c>
      <c r="P27" s="253">
        <v>5.513267594866881</v>
      </c>
      <c r="Q27" s="253">
        <v>5.5607821033990055</v>
      </c>
      <c r="R27" s="253">
        <v>5.5690045489288185</v>
      </c>
      <c r="S27">
        <v>4.66</v>
      </c>
      <c r="T27" s="253">
        <v>5.3049955468311945</v>
      </c>
      <c r="V27" s="253">
        <v>5.4763676729657975</v>
      </c>
      <c r="Y27">
        <v>29</v>
      </c>
      <c r="Z27" t="s">
        <v>260</v>
      </c>
      <c r="AA27">
        <v>114.5</v>
      </c>
      <c r="AB27">
        <v>4.66</v>
      </c>
      <c r="AC27" s="344">
        <f t="shared" si="4"/>
        <v>0</v>
      </c>
      <c r="AD27" s="344">
        <f t="shared" si="5"/>
        <v>0</v>
      </c>
    </row>
    <row r="28" spans="1:30" ht="14.25" x14ac:dyDescent="0.2">
      <c r="A28" s="309">
        <v>11</v>
      </c>
      <c r="B28" s="309">
        <v>27</v>
      </c>
      <c r="C28" t="s">
        <v>202</v>
      </c>
      <c r="D28" t="s">
        <v>234</v>
      </c>
      <c r="E28" s="277">
        <v>126</v>
      </c>
      <c r="F28" s="343">
        <v>5.1706810410045598</v>
      </c>
      <c r="G28" s="344">
        <f t="shared" si="0"/>
        <v>13030.11622333149</v>
      </c>
      <c r="H28" s="344">
        <v>4.66</v>
      </c>
      <c r="I28" s="344">
        <v>130</v>
      </c>
      <c r="J28" s="277">
        <f t="shared" si="6"/>
        <v>12116.000000000002</v>
      </c>
      <c r="K28" s="344">
        <f t="shared" si="2"/>
        <v>0.51068104100455969</v>
      </c>
      <c r="L28" s="344"/>
      <c r="M28">
        <v>30</v>
      </c>
      <c r="N28" s="253">
        <f t="shared" si="3"/>
        <v>1.1095882062241544</v>
      </c>
      <c r="O28" s="253" t="s">
        <v>267</v>
      </c>
      <c r="P28" s="253">
        <v>5.0795365394039749</v>
      </c>
      <c r="Q28" s="253">
        <v>5.1140412622706064</v>
      </c>
      <c r="R28" s="253">
        <v>5.0620597076712253</v>
      </c>
      <c r="S28">
        <v>4.66</v>
      </c>
      <c r="T28" s="253">
        <v>5.1706810410045598</v>
      </c>
      <c r="V28" s="253">
        <v>5.3207357162699456</v>
      </c>
      <c r="Y28">
        <v>30</v>
      </c>
      <c r="Z28" t="s">
        <v>267</v>
      </c>
      <c r="AA28">
        <v>130</v>
      </c>
      <c r="AB28">
        <v>4.66</v>
      </c>
      <c r="AC28" s="344">
        <f t="shared" si="4"/>
        <v>0</v>
      </c>
      <c r="AD28" s="344">
        <f t="shared" si="5"/>
        <v>0</v>
      </c>
    </row>
    <row r="29" spans="1:30" ht="14.25" x14ac:dyDescent="0.2">
      <c r="A29" s="309">
        <v>10</v>
      </c>
      <c r="B29" s="309">
        <v>28</v>
      </c>
      <c r="C29" t="s">
        <v>202</v>
      </c>
      <c r="D29" t="s">
        <v>235</v>
      </c>
      <c r="E29" s="277">
        <v>124</v>
      </c>
      <c r="F29" s="343">
        <v>5.2231070255368914</v>
      </c>
      <c r="G29" s="344">
        <f t="shared" si="0"/>
        <v>12953.305423331491</v>
      </c>
      <c r="H29" s="344">
        <v>5.21</v>
      </c>
      <c r="I29" s="344">
        <v>127.6</v>
      </c>
      <c r="J29" s="277">
        <f t="shared" si="6"/>
        <v>13295.919999999998</v>
      </c>
      <c r="K29" s="344">
        <f t="shared" si="2"/>
        <v>1.310702553689147E-2</v>
      </c>
      <c r="L29" s="344"/>
      <c r="M29">
        <v>32</v>
      </c>
      <c r="N29" s="253">
        <f t="shared" si="3"/>
        <v>1.0025157438650463</v>
      </c>
      <c r="O29" s="253" t="s">
        <v>268</v>
      </c>
      <c r="P29" s="253">
        <v>5.1525365497230275</v>
      </c>
      <c r="Q29" s="253">
        <v>5.1892309117124924</v>
      </c>
      <c r="R29" s="253">
        <v>5.5690045489288185</v>
      </c>
      <c r="S29">
        <v>5.21</v>
      </c>
      <c r="T29" s="253">
        <v>5.2231070255368914</v>
      </c>
      <c r="V29" s="253">
        <v>4.1366149311008531</v>
      </c>
      <c r="Y29">
        <v>32</v>
      </c>
      <c r="Z29" t="s">
        <v>268</v>
      </c>
      <c r="AA29">
        <v>127.6</v>
      </c>
      <c r="AB29">
        <v>5.21</v>
      </c>
      <c r="AC29" s="344">
        <f t="shared" si="4"/>
        <v>0</v>
      </c>
      <c r="AD29" s="344">
        <f t="shared" si="5"/>
        <v>0</v>
      </c>
    </row>
    <row r="30" spans="1:30" ht="14.25" x14ac:dyDescent="0.2">
      <c r="A30" s="309">
        <v>9</v>
      </c>
      <c r="B30" s="309">
        <v>29</v>
      </c>
      <c r="C30" t="s">
        <v>202</v>
      </c>
      <c r="D30" t="s">
        <v>236</v>
      </c>
      <c r="E30" s="277">
        <v>155</v>
      </c>
      <c r="F30" s="343">
        <v>4.5625396204295132</v>
      </c>
      <c r="G30" s="344">
        <f t="shared" si="0"/>
        <v>14143.872823331492</v>
      </c>
      <c r="H30" s="344">
        <v>4.3099999999999996</v>
      </c>
      <c r="I30" s="344">
        <v>155</v>
      </c>
      <c r="J30" s="277">
        <f t="shared" si="6"/>
        <v>13361</v>
      </c>
      <c r="K30" s="344">
        <f t="shared" si="2"/>
        <v>0.25253962042951361</v>
      </c>
      <c r="L30" s="344"/>
      <c r="M30">
        <v>36</v>
      </c>
      <c r="N30" s="253">
        <f t="shared" si="3"/>
        <v>1.0585938794500032</v>
      </c>
      <c r="O30" s="253" t="s">
        <v>266</v>
      </c>
      <c r="P30" s="253">
        <v>4.5810956087308776</v>
      </c>
      <c r="Q30" s="253">
        <v>4.6006495698448262</v>
      </c>
      <c r="R30" s="253">
        <v>4.962047060255701</v>
      </c>
      <c r="S30">
        <v>4.3099999999999996</v>
      </c>
      <c r="T30" s="253">
        <v>4.5625396204295132</v>
      </c>
      <c r="V30" s="253">
        <v>5.6340394736777037</v>
      </c>
      <c r="Y30">
        <v>36</v>
      </c>
      <c r="Z30" t="s">
        <v>266</v>
      </c>
      <c r="AA30">
        <v>155</v>
      </c>
      <c r="AB30">
        <v>4.3099999999999996</v>
      </c>
      <c r="AC30" s="344">
        <f t="shared" si="4"/>
        <v>0</v>
      </c>
      <c r="AD30" s="344">
        <f t="shared" si="5"/>
        <v>0</v>
      </c>
    </row>
    <row r="31" spans="1:30" ht="14.25" x14ac:dyDescent="0.2">
      <c r="A31" s="309">
        <v>8</v>
      </c>
      <c r="B31" s="309">
        <v>30</v>
      </c>
      <c r="C31" t="s">
        <v>202</v>
      </c>
      <c r="D31" t="s">
        <v>237</v>
      </c>
      <c r="E31" s="277">
        <v>186</v>
      </c>
      <c r="F31" s="343">
        <v>4.1221613503579277</v>
      </c>
      <c r="G31" s="344">
        <f t="shared" si="0"/>
        <v>15334.440223331492</v>
      </c>
      <c r="H31" s="344">
        <v>5.17</v>
      </c>
      <c r="I31" s="344">
        <v>136</v>
      </c>
      <c r="J31" s="277">
        <f t="shared" si="6"/>
        <v>14062.4</v>
      </c>
      <c r="K31" s="344">
        <f t="shared" si="2"/>
        <v>-1.0478386496420722</v>
      </c>
      <c r="L31" s="344"/>
      <c r="M31">
        <v>37</v>
      </c>
      <c r="N31" s="253">
        <f t="shared" si="3"/>
        <v>0.79732327859921237</v>
      </c>
      <c r="O31" s="253" t="s">
        <v>258</v>
      </c>
      <c r="P31" s="253">
        <v>4.9431982848375098</v>
      </c>
      <c r="Q31" s="253">
        <v>4.9736135346364962</v>
      </c>
      <c r="R31" s="253">
        <v>4.0135400170245941</v>
      </c>
      <c r="S31">
        <v>5.17</v>
      </c>
      <c r="T31" s="253">
        <v>4.1221613503579277</v>
      </c>
      <c r="V31" s="253">
        <v>4.4085776882872709</v>
      </c>
      <c r="Y31">
        <v>37</v>
      </c>
      <c r="Z31" t="s">
        <v>258</v>
      </c>
      <c r="AA31">
        <v>136</v>
      </c>
      <c r="AB31">
        <v>5.17</v>
      </c>
      <c r="AC31" s="344">
        <f t="shared" si="4"/>
        <v>0</v>
      </c>
      <c r="AD31" s="344">
        <f t="shared" si="5"/>
        <v>0</v>
      </c>
    </row>
    <row r="32" spans="1:30" ht="14.25" x14ac:dyDescent="0.2">
      <c r="A32" s="309">
        <v>7</v>
      </c>
      <c r="B32" s="309">
        <v>31</v>
      </c>
      <c r="C32" s="229" t="s">
        <v>202</v>
      </c>
      <c r="D32" t="s">
        <v>238</v>
      </c>
      <c r="E32" s="277">
        <v>192</v>
      </c>
      <c r="F32" s="343">
        <v>4.0533522456592426</v>
      </c>
      <c r="G32" s="344">
        <f t="shared" si="0"/>
        <v>15564.872623331492</v>
      </c>
      <c r="H32" s="344">
        <v>4.71</v>
      </c>
      <c r="I32" s="344">
        <v>132.30000000000001</v>
      </c>
      <c r="J32" s="277">
        <f t="shared" si="6"/>
        <v>12462.66</v>
      </c>
      <c r="K32" s="344">
        <f t="shared" si="2"/>
        <v>-0.65664775434075739</v>
      </c>
      <c r="L32" s="344"/>
      <c r="M32">
        <v>38</v>
      </c>
      <c r="N32" s="253">
        <f t="shared" si="3"/>
        <v>0.86058434090429781</v>
      </c>
      <c r="O32" s="253" t="s">
        <v>269</v>
      </c>
      <c r="P32" s="253">
        <v>5.0795365394039749</v>
      </c>
      <c r="Q32" s="253">
        <v>5.1140412622706064</v>
      </c>
      <c r="R32" s="253">
        <v>3.9447309123259089</v>
      </c>
      <c r="S32">
        <v>4.71</v>
      </c>
      <c r="T32" s="253">
        <v>4.0533522456592426</v>
      </c>
      <c r="V32" s="253">
        <v>3.9999668770970045</v>
      </c>
      <c r="Y32">
        <v>38</v>
      </c>
      <c r="Z32" t="s">
        <v>269</v>
      </c>
      <c r="AA32">
        <v>132.30000000000001</v>
      </c>
      <c r="AB32">
        <v>4.71</v>
      </c>
      <c r="AC32" s="344">
        <f t="shared" si="4"/>
        <v>0</v>
      </c>
      <c r="AD32" s="344">
        <f t="shared" si="5"/>
        <v>0</v>
      </c>
    </row>
    <row r="33" spans="1:30" ht="14.25" x14ac:dyDescent="0.2">
      <c r="A33" s="309">
        <v>6</v>
      </c>
      <c r="B33" s="309">
        <v>32</v>
      </c>
      <c r="C33" t="s">
        <v>202</v>
      </c>
      <c r="D33" t="s">
        <v>239</v>
      </c>
      <c r="E33" s="277">
        <v>118</v>
      </c>
      <c r="F33" s="343">
        <v>5.3910478912421578</v>
      </c>
      <c r="G33" s="344">
        <f t="shared" si="0"/>
        <v>12722.873023331493</v>
      </c>
      <c r="H33" s="344">
        <v>5.51</v>
      </c>
      <c r="I33" s="344">
        <v>136</v>
      </c>
      <c r="J33" s="277">
        <f t="shared" si="6"/>
        <v>14987.2</v>
      </c>
      <c r="K33" s="344">
        <f t="shared" si="2"/>
        <v>-0.11895210875784201</v>
      </c>
      <c r="L33" s="344">
        <v>107.89</v>
      </c>
      <c r="M33">
        <v>39</v>
      </c>
      <c r="N33" s="253">
        <f t="shared" si="3"/>
        <v>0.97841159550674373</v>
      </c>
      <c r="O33" s="253" t="s">
        <v>268</v>
      </c>
      <c r="P33" s="253">
        <v>4.9650797331012644</v>
      </c>
      <c r="Q33" s="253">
        <v>4.9961513180839461</v>
      </c>
      <c r="R33" s="253">
        <v>5.2824265579088241</v>
      </c>
      <c r="S33">
        <v>5.51</v>
      </c>
      <c r="T33" s="253">
        <v>5.3910478912421578</v>
      </c>
      <c r="V33" s="253">
        <v>5.5233792837233864</v>
      </c>
      <c r="Y33">
        <v>39</v>
      </c>
      <c r="Z33" t="s">
        <v>268</v>
      </c>
      <c r="AA33">
        <v>136</v>
      </c>
      <c r="AB33">
        <v>5.51</v>
      </c>
      <c r="AC33" s="344">
        <f t="shared" si="4"/>
        <v>0</v>
      </c>
      <c r="AD33" s="344">
        <f t="shared" si="5"/>
        <v>0</v>
      </c>
    </row>
    <row r="34" spans="1:30" ht="14.25" x14ac:dyDescent="0.2">
      <c r="A34" s="309">
        <v>5</v>
      </c>
      <c r="B34" s="309">
        <v>33</v>
      </c>
      <c r="C34" t="s">
        <v>202</v>
      </c>
      <c r="D34" t="s">
        <v>240</v>
      </c>
      <c r="E34" s="277"/>
      <c r="F34" s="343"/>
      <c r="G34" s="344">
        <f t="shared" si="0"/>
        <v>0</v>
      </c>
      <c r="H34" s="344">
        <v>5.48</v>
      </c>
      <c r="I34" s="344">
        <v>50</v>
      </c>
      <c r="J34" s="277">
        <f t="shared" si="6"/>
        <v>5480</v>
      </c>
      <c r="K34" s="344">
        <f t="shared" si="2"/>
        <v>-5.48</v>
      </c>
      <c r="L34" s="344"/>
      <c r="M34">
        <v>40</v>
      </c>
      <c r="N34" s="253">
        <f t="shared" si="3"/>
        <v>0</v>
      </c>
      <c r="O34" s="253" t="s">
        <v>258</v>
      </c>
      <c r="P34" s="253">
        <v>10.024070571681106</v>
      </c>
      <c r="Q34" s="253">
        <v>10.206886851134346</v>
      </c>
      <c r="R34" s="253" t="s">
        <v>301</v>
      </c>
      <c r="S34">
        <v>5.48</v>
      </c>
      <c r="T34" s="253" t="s">
        <v>301</v>
      </c>
      <c r="V34" s="253">
        <v>7.5860961149772166</v>
      </c>
      <c r="Y34">
        <v>40</v>
      </c>
      <c r="Z34" t="s">
        <v>258</v>
      </c>
      <c r="AA34">
        <v>50</v>
      </c>
      <c r="AB34">
        <v>5.48</v>
      </c>
      <c r="AC34" s="344">
        <f t="shared" si="4"/>
        <v>0</v>
      </c>
      <c r="AD34" s="344">
        <f t="shared" si="5"/>
        <v>0</v>
      </c>
    </row>
    <row r="35" spans="1:30" ht="14.25" x14ac:dyDescent="0.2">
      <c r="A35" s="309">
        <v>4</v>
      </c>
      <c r="B35" s="309">
        <v>34</v>
      </c>
      <c r="C35" t="s">
        <v>241</v>
      </c>
      <c r="D35" t="s">
        <v>242</v>
      </c>
      <c r="E35" s="277">
        <v>91</v>
      </c>
      <c r="F35" s="343">
        <v>6.31</v>
      </c>
      <c r="G35" s="344">
        <f t="shared" si="0"/>
        <v>11484.199999999999</v>
      </c>
      <c r="H35" s="344">
        <v>4.96</v>
      </c>
      <c r="I35" s="344">
        <v>107.3</v>
      </c>
      <c r="J35" s="277">
        <f t="shared" si="6"/>
        <v>10644.16</v>
      </c>
      <c r="K35" s="344">
        <f t="shared" si="2"/>
        <v>1.3499999999999996</v>
      </c>
      <c r="L35" s="344">
        <v>70.790000000000006</v>
      </c>
      <c r="M35">
        <v>41</v>
      </c>
      <c r="N35" s="253">
        <f t="shared" si="3"/>
        <v>1.2721774193548387</v>
      </c>
      <c r="O35" s="253" t="s">
        <v>270</v>
      </c>
      <c r="P35" s="253">
        <v>5.7438138918711132</v>
      </c>
      <c r="Q35" s="253">
        <v>5.7982436486249647</v>
      </c>
      <c r="R35" s="253">
        <v>6.3122178003652891</v>
      </c>
      <c r="S35">
        <v>4.96</v>
      </c>
      <c r="T35" s="253">
        <v>6.420839133698621</v>
      </c>
      <c r="V35" s="253">
        <v>5.302118701169424</v>
      </c>
      <c r="Y35">
        <v>41</v>
      </c>
      <c r="Z35" t="s">
        <v>270</v>
      </c>
      <c r="AA35">
        <v>107.3</v>
      </c>
      <c r="AB35">
        <v>4.96</v>
      </c>
      <c r="AC35" s="344">
        <f t="shared" si="4"/>
        <v>0</v>
      </c>
      <c r="AD35" s="344">
        <f t="shared" si="5"/>
        <v>0</v>
      </c>
    </row>
    <row r="36" spans="1:30" ht="14.25" x14ac:dyDescent="0.2">
      <c r="A36" s="309">
        <v>3</v>
      </c>
      <c r="B36" s="309">
        <v>35</v>
      </c>
      <c r="C36" t="s">
        <v>202</v>
      </c>
      <c r="D36" t="s">
        <v>243</v>
      </c>
      <c r="E36" s="277">
        <v>159</v>
      </c>
      <c r="F36" s="343">
        <v>4.4960674287205951</v>
      </c>
      <c r="G36" s="344">
        <f t="shared" si="0"/>
        <v>14297.494423331493</v>
      </c>
      <c r="H36" s="344">
        <v>4.3600000000000003</v>
      </c>
      <c r="I36" s="344">
        <v>105.1</v>
      </c>
      <c r="J36" s="277">
        <f t="shared" si="6"/>
        <v>9164.7199999999993</v>
      </c>
      <c r="K36" s="344">
        <f t="shared" si="2"/>
        <v>0.13606742872059474</v>
      </c>
      <c r="L36" s="344"/>
      <c r="M36">
        <v>42</v>
      </c>
      <c r="N36" s="253">
        <f t="shared" si="3"/>
        <v>1.0312081258533474</v>
      </c>
      <c r="O36" s="253" t="s">
        <v>258</v>
      </c>
      <c r="P36" s="253">
        <v>5.8153302942071194</v>
      </c>
      <c r="Q36" s="253">
        <v>5.8719051891848535</v>
      </c>
      <c r="R36" s="253">
        <v>5.3422675560336881</v>
      </c>
      <c r="S36">
        <v>4.3600000000000003</v>
      </c>
      <c r="T36" s="253">
        <v>4.4960674287205951</v>
      </c>
      <c r="V36" s="253">
        <v>6.2152652159394357</v>
      </c>
      <c r="Y36">
        <v>42</v>
      </c>
      <c r="Z36" t="s">
        <v>258</v>
      </c>
      <c r="AA36">
        <v>105.1</v>
      </c>
      <c r="AB36">
        <v>4.3600000000000003</v>
      </c>
      <c r="AC36" s="344">
        <f t="shared" si="4"/>
        <v>0</v>
      </c>
      <c r="AD36" s="344">
        <f t="shared" si="5"/>
        <v>0</v>
      </c>
    </row>
    <row r="37" spans="1:30" ht="14.25" x14ac:dyDescent="0.2">
      <c r="A37" s="309">
        <v>2</v>
      </c>
      <c r="B37" s="309">
        <v>36</v>
      </c>
      <c r="C37" t="s">
        <v>202</v>
      </c>
      <c r="D37" t="s">
        <v>244</v>
      </c>
      <c r="E37" s="277">
        <v>86</v>
      </c>
      <c r="F37" s="343">
        <v>6.6825001298438895</v>
      </c>
      <c r="G37" s="344">
        <f t="shared" si="0"/>
        <v>11493.900223331491</v>
      </c>
      <c r="H37" s="344">
        <v>5.01</v>
      </c>
      <c r="I37" s="344">
        <v>114.6</v>
      </c>
      <c r="J37" s="277">
        <f t="shared" si="6"/>
        <v>11482.919999999998</v>
      </c>
      <c r="K37" s="344">
        <f t="shared" si="2"/>
        <v>1.6725001298438897</v>
      </c>
      <c r="L37" s="344">
        <v>54</v>
      </c>
      <c r="M37">
        <v>44</v>
      </c>
      <c r="N37" s="253">
        <f t="shared" si="3"/>
        <v>1.3338323612462855</v>
      </c>
      <c r="O37" s="253" t="s">
        <v>268</v>
      </c>
      <c r="P37" s="253">
        <v>5.513267594866881</v>
      </c>
      <c r="Q37" s="253">
        <v>5.5607821033990055</v>
      </c>
      <c r="R37" s="253">
        <v>6.5738787965105558</v>
      </c>
      <c r="S37">
        <v>5.01</v>
      </c>
      <c r="T37" s="253">
        <v>6.6825001298438895</v>
      </c>
      <c r="V37" s="253">
        <v>3.8128820837840807</v>
      </c>
      <c r="Y37">
        <v>44</v>
      </c>
      <c r="Z37" t="s">
        <v>268</v>
      </c>
      <c r="AA37">
        <v>114.6</v>
      </c>
      <c r="AB37">
        <v>5.01</v>
      </c>
      <c r="AC37" s="344">
        <f t="shared" si="4"/>
        <v>0</v>
      </c>
      <c r="AD37" s="344">
        <f t="shared" si="5"/>
        <v>0</v>
      </c>
    </row>
    <row r="38" spans="1:30" ht="14.25" x14ac:dyDescent="0.2">
      <c r="A38" s="309">
        <v>1</v>
      </c>
      <c r="B38" s="309">
        <v>37</v>
      </c>
      <c r="C38" t="s">
        <v>202</v>
      </c>
      <c r="D38" t="s">
        <v>245</v>
      </c>
      <c r="E38" s="277">
        <v>138</v>
      </c>
      <c r="F38" s="343">
        <v>4.8880366026563378</v>
      </c>
      <c r="G38" s="344">
        <f t="shared" si="0"/>
        <v>13490.981023331493</v>
      </c>
      <c r="H38" s="344">
        <v>5.46</v>
      </c>
      <c r="I38" s="344">
        <v>118</v>
      </c>
      <c r="J38" s="277">
        <f t="shared" si="6"/>
        <v>12885.599999999999</v>
      </c>
      <c r="K38" s="344">
        <f t="shared" si="2"/>
        <v>-0.57196339734366219</v>
      </c>
      <c r="L38" s="344"/>
      <c r="M38">
        <v>45</v>
      </c>
      <c r="N38" s="253">
        <f t="shared" si="3"/>
        <v>0.89524479902130727</v>
      </c>
      <c r="O38" s="253" t="s">
        <v>267</v>
      </c>
      <c r="P38" s="253">
        <v>5.3938077702690475</v>
      </c>
      <c r="Q38" s="253">
        <v>5.4377390751221162</v>
      </c>
      <c r="R38" s="253">
        <v>4.7794152693230041</v>
      </c>
      <c r="S38">
        <v>5.46</v>
      </c>
      <c r="T38" s="253">
        <v>4.8880366026563378</v>
      </c>
      <c r="V38" s="253">
        <v>4.1922051424525044</v>
      </c>
      <c r="Y38">
        <v>45</v>
      </c>
      <c r="Z38" t="s">
        <v>267</v>
      </c>
      <c r="AA38">
        <v>118</v>
      </c>
      <c r="AB38">
        <v>5.46</v>
      </c>
    </row>
    <row r="39" spans="1:30" ht="14.25" x14ac:dyDescent="0.2">
      <c r="A39" s="309"/>
      <c r="E39" s="356">
        <f>SUM(E2:E38)</f>
        <v>4795</v>
      </c>
      <c r="G39" s="344">
        <f>SUM(G2:G38)</f>
        <v>484600.5196299504</v>
      </c>
      <c r="H39" s="344"/>
      <c r="I39" s="344">
        <f>SUM(I2:I38)</f>
        <v>4899.0500000000011</v>
      </c>
      <c r="J39" s="344">
        <f>SUM(J2:J38)</f>
        <v>467541.34999999992</v>
      </c>
      <c r="N39" s="352"/>
      <c r="O39" s="352"/>
      <c r="P39" s="352"/>
      <c r="Q39" s="352"/>
      <c r="R39" s="352"/>
      <c r="T39" s="352"/>
      <c r="V39" s="253"/>
    </row>
    <row r="40" spans="1:30" x14ac:dyDescent="0.2">
      <c r="G40" s="344"/>
      <c r="H40" s="344"/>
      <c r="I40" s="344"/>
      <c r="J40" s="277"/>
      <c r="V40" s="253"/>
    </row>
    <row r="41" spans="1:30" x14ac:dyDescent="0.2">
      <c r="D41" s="229" t="s">
        <v>288</v>
      </c>
      <c r="E41" s="229" t="s">
        <v>289</v>
      </c>
      <c r="F41" s="229" t="s">
        <v>290</v>
      </c>
      <c r="G41" s="344"/>
      <c r="H41" s="344"/>
      <c r="I41" s="344"/>
      <c r="V41" s="253"/>
    </row>
    <row r="42" spans="1:30" x14ac:dyDescent="0.2">
      <c r="C42" s="229" t="s">
        <v>285</v>
      </c>
      <c r="D42">
        <v>180000</v>
      </c>
      <c r="E42" s="229">
        <v>7</v>
      </c>
      <c r="F42">
        <v>15</v>
      </c>
      <c r="G42" s="344"/>
      <c r="H42" s="344"/>
      <c r="I42" s="344">
        <f>G39-J39</f>
        <v>17059.169629950484</v>
      </c>
      <c r="J42" s="348">
        <f>G39/J39</f>
        <v>1.0364869751733199</v>
      </c>
      <c r="N42" s="352"/>
      <c r="O42" s="352"/>
      <c r="P42" s="352"/>
      <c r="Q42" s="352"/>
      <c r="R42" s="352"/>
      <c r="T42" s="352"/>
      <c r="V42" s="253"/>
    </row>
    <row r="43" spans="1:30" ht="14.25" x14ac:dyDescent="0.2">
      <c r="A43" s="309"/>
      <c r="C43" s="229" t="s">
        <v>287</v>
      </c>
      <c r="D43" s="229">
        <v>140000</v>
      </c>
      <c r="E43" s="229">
        <v>12</v>
      </c>
      <c r="F43">
        <v>20</v>
      </c>
      <c r="G43" s="344"/>
      <c r="H43" s="344"/>
      <c r="I43" s="344"/>
      <c r="J43" s="344"/>
      <c r="V43" s="253"/>
    </row>
    <row r="44" spans="1:30" x14ac:dyDescent="0.2">
      <c r="C44" s="229" t="s">
        <v>286</v>
      </c>
      <c r="D44">
        <v>190000</v>
      </c>
      <c r="E44">
        <v>12</v>
      </c>
      <c r="F44">
        <v>20</v>
      </c>
      <c r="G44" s="344"/>
      <c r="H44" s="344"/>
      <c r="I44" s="344"/>
      <c r="J44" s="344"/>
      <c r="N44" s="352"/>
      <c r="O44" s="352"/>
      <c r="P44" s="352"/>
      <c r="Q44" s="352"/>
      <c r="R44" s="352"/>
      <c r="T44" s="352"/>
      <c r="V44" s="253"/>
    </row>
    <row r="45" spans="1:30" x14ac:dyDescent="0.2">
      <c r="D45" s="229"/>
      <c r="G45" s="344"/>
      <c r="H45" s="344"/>
      <c r="I45" s="344"/>
      <c r="J45" s="344"/>
      <c r="N45" s="352"/>
      <c r="O45" s="352"/>
      <c r="P45" s="352"/>
      <c r="Q45" s="352"/>
      <c r="R45" s="352"/>
      <c r="T45" s="352"/>
      <c r="V45" s="253"/>
    </row>
    <row r="46" spans="1:30" ht="14.25" x14ac:dyDescent="0.2">
      <c r="A46" s="309"/>
      <c r="C46" s="229"/>
      <c r="D46" s="229" t="s">
        <v>291</v>
      </c>
      <c r="E46" s="229" t="s">
        <v>292</v>
      </c>
      <c r="F46" s="229" t="s">
        <v>293</v>
      </c>
      <c r="G46" s="344"/>
      <c r="H46" s="344"/>
      <c r="I46" s="344"/>
      <c r="J46" s="344"/>
      <c r="N46" s="352"/>
      <c r="O46" s="352"/>
      <c r="P46" s="352"/>
      <c r="Q46" s="352"/>
      <c r="R46" s="352"/>
      <c r="T46" s="352"/>
      <c r="V46" s="253"/>
    </row>
    <row r="47" spans="1:30" x14ac:dyDescent="0.2">
      <c r="C47" s="229" t="s">
        <v>285</v>
      </c>
      <c r="D47" s="229">
        <v>7.5</v>
      </c>
      <c r="E47" s="229">
        <v>7.2</v>
      </c>
      <c r="F47" s="229">
        <v>0.55000000000000004</v>
      </c>
      <c r="G47" s="344"/>
      <c r="H47" s="344"/>
      <c r="I47" s="344"/>
      <c r="J47" s="344"/>
      <c r="N47" s="352"/>
      <c r="O47" s="352"/>
      <c r="P47" s="352"/>
      <c r="Q47" s="352"/>
      <c r="R47" s="352"/>
      <c r="T47" s="352"/>
      <c r="V47" s="253"/>
    </row>
    <row r="48" spans="1:30" x14ac:dyDescent="0.2">
      <c r="C48" s="229" t="s">
        <v>287</v>
      </c>
      <c r="D48" s="229">
        <v>6</v>
      </c>
      <c r="E48" s="229">
        <v>7.2</v>
      </c>
      <c r="F48" s="229">
        <v>0.55000000000000004</v>
      </c>
      <c r="G48" s="344"/>
      <c r="H48" s="344"/>
      <c r="I48" s="344"/>
      <c r="J48" s="344"/>
      <c r="V48" s="253"/>
    </row>
    <row r="49" spans="1:22" ht="14.25" x14ac:dyDescent="0.2">
      <c r="A49" s="309"/>
      <c r="C49" s="229" t="s">
        <v>286</v>
      </c>
      <c r="D49" s="229">
        <v>3.5</v>
      </c>
      <c r="E49" s="229">
        <v>7.2</v>
      </c>
      <c r="F49" s="229">
        <v>0.55000000000000004</v>
      </c>
      <c r="G49" s="344"/>
      <c r="H49" s="344"/>
      <c r="I49" s="344"/>
      <c r="J49" s="344"/>
      <c r="N49" s="352"/>
      <c r="O49" s="352"/>
      <c r="P49" s="352"/>
      <c r="Q49" s="352"/>
      <c r="R49" s="352"/>
      <c r="T49" s="352"/>
      <c r="V49" s="253"/>
    </row>
    <row r="50" spans="1:22" x14ac:dyDescent="0.2">
      <c r="G50" s="344"/>
      <c r="H50" s="344"/>
      <c r="I50" s="344"/>
      <c r="J50" s="344"/>
      <c r="V50" s="253"/>
    </row>
    <row r="51" spans="1:22" x14ac:dyDescent="0.2">
      <c r="G51" s="344"/>
      <c r="H51" s="344"/>
      <c r="I51" s="344"/>
      <c r="J51" s="344"/>
      <c r="V51" s="253"/>
    </row>
    <row r="52" spans="1:22" ht="14.25" x14ac:dyDescent="0.2">
      <c r="A52" s="309"/>
      <c r="E52" s="229"/>
      <c r="G52" s="344"/>
      <c r="H52" s="344"/>
      <c r="I52" s="344"/>
      <c r="J52" s="344"/>
      <c r="N52" s="352"/>
      <c r="O52" s="352"/>
      <c r="P52" s="352"/>
      <c r="Q52" s="352"/>
      <c r="R52" s="352"/>
      <c r="T52" s="352"/>
      <c r="V52" s="253"/>
    </row>
    <row r="53" spans="1:22" x14ac:dyDescent="0.2">
      <c r="C53" s="229">
        <v>22</v>
      </c>
      <c r="D53" s="229" t="s">
        <v>303</v>
      </c>
      <c r="E53" s="229"/>
      <c r="G53" s="344"/>
      <c r="H53" s="344"/>
      <c r="I53" s="344"/>
      <c r="J53" s="344"/>
      <c r="N53" s="352"/>
      <c r="O53" s="352"/>
      <c r="P53" s="352"/>
      <c r="Q53" s="352"/>
      <c r="R53" s="352"/>
      <c r="T53" s="352"/>
      <c r="V53" s="253"/>
    </row>
    <row r="54" spans="1:22" x14ac:dyDescent="0.2">
      <c r="G54" s="344"/>
      <c r="H54" s="344"/>
      <c r="I54" s="344"/>
      <c r="J54" s="344"/>
      <c r="N54" s="352"/>
      <c r="O54" s="352"/>
      <c r="P54" s="352"/>
      <c r="Q54" s="352"/>
      <c r="R54" s="352"/>
      <c r="T54" s="352"/>
      <c r="V54" s="253"/>
    </row>
    <row r="55" spans="1:22" ht="14.25" x14ac:dyDescent="0.2">
      <c r="A55" s="309"/>
      <c r="C55">
        <v>13</v>
      </c>
      <c r="D55" s="229" t="s">
        <v>302</v>
      </c>
      <c r="G55" s="344"/>
      <c r="H55" s="344"/>
      <c r="I55" s="344"/>
      <c r="J55" s="344"/>
      <c r="V55" s="253"/>
    </row>
    <row r="56" spans="1:22" x14ac:dyDescent="0.2">
      <c r="C56" s="229"/>
      <c r="G56" s="344"/>
      <c r="H56" s="344"/>
      <c r="I56" s="344"/>
      <c r="J56" s="344"/>
      <c r="V56" s="253"/>
    </row>
    <row r="57" spans="1:22" x14ac:dyDescent="0.2">
      <c r="G57" s="344"/>
      <c r="H57" s="344"/>
      <c r="I57" s="344"/>
      <c r="J57" s="344"/>
      <c r="N57" s="352"/>
      <c r="O57" s="352"/>
      <c r="P57" s="352"/>
      <c r="Q57" s="352"/>
      <c r="R57" s="352"/>
      <c r="T57" s="352"/>
      <c r="V57" s="253"/>
    </row>
    <row r="58" spans="1:22" ht="14.25" x14ac:dyDescent="0.2">
      <c r="A58" s="309"/>
      <c r="G58" s="344"/>
      <c r="H58" s="344"/>
      <c r="I58" s="344"/>
      <c r="J58" s="344"/>
      <c r="V58" s="253"/>
    </row>
    <row r="59" spans="1:22" x14ac:dyDescent="0.2">
      <c r="G59" s="344"/>
      <c r="H59" s="344"/>
      <c r="I59" s="344"/>
      <c r="J59" s="344"/>
      <c r="V59" s="253"/>
    </row>
    <row r="60" spans="1:22" x14ac:dyDescent="0.2">
      <c r="G60" s="344"/>
      <c r="H60" s="344"/>
      <c r="I60" s="344"/>
      <c r="J60" s="344"/>
      <c r="V60" s="253"/>
    </row>
    <row r="61" spans="1:22" ht="14.25" x14ac:dyDescent="0.2">
      <c r="A61" s="309"/>
      <c r="G61" s="344"/>
      <c r="H61" s="344"/>
      <c r="I61" s="344"/>
      <c r="J61" s="344"/>
      <c r="N61" s="352"/>
      <c r="O61" s="352"/>
      <c r="P61" s="352"/>
      <c r="Q61" s="352"/>
      <c r="R61" s="352"/>
      <c r="T61" s="352"/>
      <c r="V61" s="253"/>
    </row>
    <row r="62" spans="1:22" x14ac:dyDescent="0.2">
      <c r="G62" s="344"/>
      <c r="H62" s="344"/>
      <c r="I62" s="344"/>
      <c r="J62" s="344"/>
      <c r="V62" s="253"/>
    </row>
    <row r="63" spans="1:22" x14ac:dyDescent="0.2">
      <c r="G63" s="344"/>
      <c r="H63" s="344"/>
      <c r="I63" s="344"/>
      <c r="J63" s="344"/>
      <c r="V63" s="253"/>
    </row>
    <row r="64" spans="1:22" ht="14.25" x14ac:dyDescent="0.2">
      <c r="A64" s="309"/>
      <c r="G64" s="344"/>
      <c r="H64" s="344"/>
      <c r="I64" s="344"/>
      <c r="J64" s="344"/>
      <c r="V64" s="253"/>
    </row>
    <row r="65" spans="1:22" x14ac:dyDescent="0.2">
      <c r="G65" s="344"/>
      <c r="H65" s="344"/>
      <c r="I65" s="344"/>
      <c r="J65" s="344"/>
      <c r="N65" s="352"/>
      <c r="O65" s="352"/>
      <c r="P65" s="352"/>
      <c r="Q65" s="352"/>
      <c r="R65" s="352"/>
      <c r="T65" s="352"/>
      <c r="V65" s="253"/>
    </row>
    <row r="66" spans="1:22" x14ac:dyDescent="0.2">
      <c r="G66" s="344"/>
      <c r="H66" s="344"/>
      <c r="I66" s="344"/>
      <c r="J66" s="344"/>
      <c r="N66" s="352"/>
      <c r="O66" s="352"/>
      <c r="P66" s="352"/>
      <c r="Q66" s="352"/>
      <c r="R66" s="352"/>
      <c r="T66" s="352"/>
      <c r="V66" s="253"/>
    </row>
    <row r="67" spans="1:22" ht="14.25" x14ac:dyDescent="0.2">
      <c r="A67" s="309"/>
      <c r="G67" s="344"/>
      <c r="H67" s="344"/>
      <c r="I67" s="344"/>
      <c r="J67" s="344"/>
      <c r="N67" s="352"/>
      <c r="O67" s="352"/>
      <c r="P67" s="352"/>
      <c r="Q67" s="352"/>
      <c r="R67" s="352"/>
      <c r="T67" s="352"/>
      <c r="V67" s="253"/>
    </row>
    <row r="68" spans="1:22" x14ac:dyDescent="0.2">
      <c r="G68" s="344"/>
      <c r="H68" s="344"/>
      <c r="I68" s="344"/>
      <c r="J68" s="344"/>
      <c r="N68" s="352"/>
      <c r="O68" s="352"/>
      <c r="P68" s="352"/>
      <c r="Q68" s="352"/>
      <c r="R68" s="352"/>
      <c r="T68" s="352"/>
      <c r="V68" s="253"/>
    </row>
    <row r="69" spans="1:22" x14ac:dyDescent="0.2">
      <c r="G69" s="344"/>
      <c r="H69" s="344"/>
      <c r="I69" s="344"/>
      <c r="J69" s="344"/>
      <c r="N69" s="352"/>
      <c r="O69" s="352"/>
      <c r="P69" s="352"/>
      <c r="Q69" s="352"/>
      <c r="R69" s="352"/>
      <c r="T69" s="352"/>
      <c r="V69" s="253"/>
    </row>
    <row r="70" spans="1:22" ht="14.25" x14ac:dyDescent="0.2">
      <c r="A70" s="309"/>
      <c r="G70" s="344"/>
      <c r="H70" s="344"/>
      <c r="I70" s="344"/>
      <c r="J70" s="344"/>
      <c r="N70" s="352"/>
      <c r="O70" s="352"/>
      <c r="P70" s="352"/>
      <c r="Q70" s="352"/>
      <c r="R70" s="352"/>
      <c r="T70" s="352"/>
      <c r="V70" s="253"/>
    </row>
    <row r="71" spans="1:22" x14ac:dyDescent="0.2">
      <c r="G71" s="344"/>
      <c r="H71" s="344"/>
      <c r="I71" s="344"/>
      <c r="J71" s="344"/>
      <c r="N71" s="352"/>
      <c r="O71" s="352"/>
      <c r="P71" s="352"/>
      <c r="Q71" s="352"/>
      <c r="R71" s="352"/>
      <c r="T71" s="352"/>
      <c r="V71" s="253"/>
    </row>
    <row r="72" spans="1:22" x14ac:dyDescent="0.2">
      <c r="G72" s="344"/>
      <c r="H72" s="344"/>
      <c r="I72" s="344"/>
      <c r="J72" s="344"/>
      <c r="N72" s="352"/>
      <c r="O72" s="352"/>
      <c r="P72" s="352"/>
      <c r="Q72" s="352"/>
      <c r="R72" s="352"/>
      <c r="T72" s="352"/>
      <c r="V72" s="253"/>
    </row>
    <row r="73" spans="1:22" ht="14.25" x14ac:dyDescent="0.2">
      <c r="A73" s="309"/>
      <c r="G73" s="344"/>
      <c r="H73" s="344"/>
      <c r="I73" s="344"/>
      <c r="J73" s="344"/>
      <c r="V73" s="253"/>
    </row>
    <row r="74" spans="1:22" x14ac:dyDescent="0.2">
      <c r="G74" s="344"/>
      <c r="H74" s="344"/>
      <c r="I74" s="344"/>
      <c r="J74" s="344"/>
      <c r="N74" s="352"/>
      <c r="O74" s="352"/>
      <c r="P74" s="352"/>
      <c r="Q74" s="352"/>
      <c r="R74" s="352"/>
      <c r="T74" s="352"/>
      <c r="V74" s="253"/>
    </row>
    <row r="75" spans="1:22" x14ac:dyDescent="0.2">
      <c r="G75" s="344"/>
      <c r="H75" s="344"/>
      <c r="I75" s="344"/>
      <c r="J75" s="344"/>
      <c r="N75" s="352"/>
      <c r="O75" s="352"/>
      <c r="P75" s="352"/>
      <c r="Q75" s="352"/>
      <c r="R75" s="352"/>
      <c r="T75" s="352"/>
      <c r="V75" s="253"/>
    </row>
    <row r="76" spans="1:22" ht="14.25" x14ac:dyDescent="0.2">
      <c r="A76" s="309"/>
      <c r="G76" s="344"/>
      <c r="H76" s="344"/>
      <c r="I76" s="344"/>
      <c r="J76" s="344"/>
    </row>
    <row r="77" spans="1:22" x14ac:dyDescent="0.2">
      <c r="G77" s="344"/>
      <c r="H77" s="344"/>
      <c r="I77" s="344"/>
      <c r="J77" s="344"/>
    </row>
    <row r="78" spans="1:22" x14ac:dyDescent="0.2">
      <c r="G78" s="344"/>
      <c r="H78" s="344"/>
      <c r="I78" s="344"/>
      <c r="J78" s="344"/>
    </row>
    <row r="79" spans="1:22" ht="14.25" x14ac:dyDescent="0.2">
      <c r="A79" s="309"/>
      <c r="G79" s="344"/>
      <c r="H79" s="344"/>
      <c r="I79" s="344"/>
      <c r="J79" s="344"/>
    </row>
    <row r="80" spans="1:22" x14ac:dyDescent="0.2">
      <c r="G80" s="344"/>
      <c r="H80" s="344"/>
      <c r="I80" s="344"/>
      <c r="J80" s="344"/>
    </row>
    <row r="81" spans="1:10" x14ac:dyDescent="0.2">
      <c r="G81" s="344"/>
      <c r="H81" s="344"/>
      <c r="I81" s="344"/>
      <c r="J81" s="344"/>
    </row>
    <row r="82" spans="1:10" ht="14.25" x14ac:dyDescent="0.2">
      <c r="A82" s="309"/>
      <c r="G82" s="344"/>
      <c r="H82" s="344"/>
      <c r="I82" s="344"/>
      <c r="J82" s="344"/>
    </row>
    <row r="83" spans="1:10" x14ac:dyDescent="0.2">
      <c r="G83" s="344"/>
      <c r="H83" s="344"/>
      <c r="I83" s="344"/>
      <c r="J83" s="344"/>
    </row>
    <row r="84" spans="1:10" x14ac:dyDescent="0.2">
      <c r="G84" s="344"/>
      <c r="H84" s="344"/>
      <c r="I84" s="344"/>
      <c r="J84" s="344"/>
    </row>
    <row r="85" spans="1:10" ht="14.25" x14ac:dyDescent="0.2">
      <c r="A85" s="309"/>
      <c r="G85" s="344"/>
      <c r="H85" s="344"/>
      <c r="I85" s="344"/>
      <c r="J85" s="344"/>
    </row>
    <row r="86" spans="1:10" x14ac:dyDescent="0.2">
      <c r="G86" s="344"/>
      <c r="H86" s="344"/>
      <c r="I86" s="344"/>
      <c r="J86" s="344"/>
    </row>
    <row r="87" spans="1:10" x14ac:dyDescent="0.2">
      <c r="G87" s="344"/>
      <c r="H87" s="344"/>
      <c r="I87" s="344"/>
      <c r="J87" s="344"/>
    </row>
    <row r="88" spans="1:10" ht="14.25" x14ac:dyDescent="0.2">
      <c r="A88" s="309"/>
      <c r="G88" s="344"/>
      <c r="H88" s="344"/>
      <c r="I88" s="344"/>
      <c r="J88" s="344"/>
    </row>
    <row r="89" spans="1:10" x14ac:dyDescent="0.2">
      <c r="G89" s="344"/>
      <c r="H89" s="344"/>
      <c r="I89" s="344"/>
      <c r="J89" s="344"/>
    </row>
    <row r="90" spans="1:10" x14ac:dyDescent="0.2">
      <c r="G90" s="344"/>
      <c r="H90" s="344"/>
      <c r="I90" s="344"/>
      <c r="J90" s="344"/>
    </row>
    <row r="91" spans="1:10" ht="14.25" x14ac:dyDescent="0.2">
      <c r="A91" s="309"/>
      <c r="G91" s="344"/>
      <c r="H91" s="344"/>
      <c r="I91" s="344"/>
      <c r="J91" s="344"/>
    </row>
    <row r="92" spans="1:10" x14ac:dyDescent="0.2">
      <c r="G92" s="344"/>
      <c r="H92" s="344"/>
      <c r="I92" s="344"/>
      <c r="J92" s="344"/>
    </row>
    <row r="93" spans="1:10" x14ac:dyDescent="0.2">
      <c r="G93" s="344"/>
      <c r="H93" s="344"/>
      <c r="I93" s="344"/>
      <c r="J93" s="344"/>
    </row>
    <row r="94" spans="1:10" ht="14.25" x14ac:dyDescent="0.2">
      <c r="A94" s="309"/>
      <c r="G94" s="344"/>
      <c r="H94" s="344"/>
      <c r="I94" s="344"/>
      <c r="J94" s="344"/>
    </row>
    <row r="95" spans="1:10" x14ac:dyDescent="0.2">
      <c r="G95" s="344"/>
      <c r="H95" s="344"/>
      <c r="I95" s="344"/>
      <c r="J95" s="344"/>
    </row>
    <row r="96" spans="1:10" x14ac:dyDescent="0.2">
      <c r="G96" s="344"/>
      <c r="H96" s="344"/>
      <c r="I96" s="344"/>
      <c r="J96" s="344"/>
    </row>
    <row r="97" spans="1:10" ht="14.25" x14ac:dyDescent="0.2">
      <c r="A97" s="309"/>
      <c r="G97" s="344"/>
      <c r="H97" s="344"/>
      <c r="I97" s="344"/>
      <c r="J97" s="344"/>
    </row>
    <row r="98" spans="1:10" x14ac:dyDescent="0.2">
      <c r="G98" s="344"/>
      <c r="H98" s="344"/>
      <c r="I98" s="344"/>
      <c r="J98" s="344"/>
    </row>
    <row r="99" spans="1:10" x14ac:dyDescent="0.2">
      <c r="G99" s="344"/>
      <c r="H99" s="344"/>
      <c r="I99" s="344"/>
      <c r="J99" s="344"/>
    </row>
    <row r="100" spans="1:10" ht="14.25" x14ac:dyDescent="0.2">
      <c r="A100" s="309"/>
      <c r="G100" s="344"/>
      <c r="H100" s="344"/>
      <c r="I100" s="344"/>
      <c r="J100" s="344"/>
    </row>
    <row r="101" spans="1:10" x14ac:dyDescent="0.2">
      <c r="G101" s="344"/>
      <c r="H101" s="344"/>
      <c r="I101" s="344"/>
      <c r="J101" s="344"/>
    </row>
    <row r="102" spans="1:10" x14ac:dyDescent="0.2">
      <c r="G102" s="344"/>
      <c r="H102" s="344"/>
      <c r="I102" s="344"/>
      <c r="J102" s="344"/>
    </row>
    <row r="103" spans="1:10" ht="14.25" x14ac:dyDescent="0.2">
      <c r="A103" s="309"/>
      <c r="G103" s="344"/>
      <c r="H103" s="344"/>
      <c r="I103" s="344"/>
      <c r="J103" s="344"/>
    </row>
    <row r="104" spans="1:10" x14ac:dyDescent="0.2">
      <c r="G104" s="344"/>
      <c r="H104" s="344"/>
      <c r="I104" s="344"/>
      <c r="J104" s="344"/>
    </row>
    <row r="105" spans="1:10" x14ac:dyDescent="0.2">
      <c r="G105" s="344"/>
      <c r="H105" s="344"/>
      <c r="I105" s="344"/>
      <c r="J105" s="344"/>
    </row>
    <row r="106" spans="1:10" ht="14.25" x14ac:dyDescent="0.2">
      <c r="A106" s="309"/>
      <c r="G106" s="344"/>
      <c r="H106" s="344"/>
      <c r="I106" s="344"/>
      <c r="J106" s="344"/>
    </row>
    <row r="107" spans="1:10" x14ac:dyDescent="0.2">
      <c r="G107" s="344"/>
      <c r="H107" s="344"/>
      <c r="I107" s="344"/>
      <c r="J107" s="344"/>
    </row>
    <row r="108" spans="1:10" x14ac:dyDescent="0.2">
      <c r="G108" s="344"/>
      <c r="H108" s="344"/>
      <c r="I108" s="344"/>
      <c r="J108" s="344"/>
    </row>
    <row r="109" spans="1:10" ht="14.25" x14ac:dyDescent="0.2">
      <c r="A109" s="309"/>
      <c r="G109" s="344"/>
      <c r="H109" s="344"/>
      <c r="I109" s="344"/>
      <c r="J109" s="344"/>
    </row>
    <row r="110" spans="1:10" x14ac:dyDescent="0.2">
      <c r="G110" s="344"/>
      <c r="H110" s="344"/>
      <c r="I110" s="344"/>
      <c r="J110" s="344"/>
    </row>
    <row r="111" spans="1:10" x14ac:dyDescent="0.2">
      <c r="G111" s="344"/>
      <c r="H111" s="344"/>
      <c r="I111" s="344"/>
      <c r="J111" s="344"/>
    </row>
    <row r="112" spans="1:10" ht="14.25" x14ac:dyDescent="0.2">
      <c r="A112" s="309"/>
      <c r="G112" s="344"/>
      <c r="H112" s="344"/>
      <c r="I112" s="344"/>
      <c r="J112" s="344"/>
    </row>
    <row r="113" spans="1:10" x14ac:dyDescent="0.2">
      <c r="G113" s="344"/>
      <c r="H113" s="344"/>
      <c r="I113" s="344"/>
      <c r="J113" s="344"/>
    </row>
    <row r="114" spans="1:10" x14ac:dyDescent="0.2">
      <c r="G114" s="344"/>
      <c r="H114" s="344"/>
      <c r="I114" s="344"/>
      <c r="J114" s="344"/>
    </row>
    <row r="115" spans="1:10" ht="14.25" x14ac:dyDescent="0.2">
      <c r="A115" s="309"/>
      <c r="G115" s="344"/>
      <c r="H115" s="344"/>
      <c r="I115" s="344"/>
      <c r="J115" s="344"/>
    </row>
    <row r="116" spans="1:10" x14ac:dyDescent="0.2">
      <c r="G116" s="344"/>
      <c r="H116" s="344"/>
      <c r="I116" s="344"/>
      <c r="J116" s="344"/>
    </row>
    <row r="117" spans="1:10" x14ac:dyDescent="0.2">
      <c r="G117" s="344"/>
      <c r="H117" s="344"/>
      <c r="I117" s="344"/>
      <c r="J117" s="344"/>
    </row>
    <row r="118" spans="1:10" ht="14.25" x14ac:dyDescent="0.2">
      <c r="A118" s="309"/>
      <c r="G118" s="344"/>
      <c r="H118" s="344"/>
      <c r="I118" s="344"/>
      <c r="J118" s="344"/>
    </row>
    <row r="119" spans="1:10" x14ac:dyDescent="0.2">
      <c r="G119" s="344"/>
      <c r="H119" s="344"/>
      <c r="I119" s="344"/>
      <c r="J119" s="344"/>
    </row>
    <row r="120" spans="1:10" x14ac:dyDescent="0.2">
      <c r="G120" s="344"/>
      <c r="H120" s="344"/>
      <c r="I120" s="344"/>
      <c r="J120" s="344"/>
    </row>
    <row r="121" spans="1:10" ht="14.25" x14ac:dyDescent="0.2">
      <c r="A121" s="309"/>
      <c r="G121" s="344"/>
      <c r="H121" s="344"/>
      <c r="I121" s="344"/>
      <c r="J121" s="344"/>
    </row>
    <row r="122" spans="1:10" x14ac:dyDescent="0.2">
      <c r="G122" s="344"/>
      <c r="H122" s="344"/>
      <c r="I122" s="344"/>
      <c r="J122" s="344"/>
    </row>
    <row r="123" spans="1:10" x14ac:dyDescent="0.2">
      <c r="G123" s="344"/>
      <c r="H123" s="344"/>
      <c r="I123" s="344"/>
      <c r="J123" s="344"/>
    </row>
    <row r="124" spans="1:10" ht="14.25" x14ac:dyDescent="0.2">
      <c r="A124" s="309"/>
      <c r="G124" s="344"/>
      <c r="H124" s="344"/>
      <c r="I124" s="344"/>
      <c r="J124" s="344"/>
    </row>
    <row r="125" spans="1:10" x14ac:dyDescent="0.2">
      <c r="G125" s="344"/>
      <c r="H125" s="344"/>
      <c r="I125" s="344"/>
      <c r="J125" s="344"/>
    </row>
    <row r="126" spans="1:10" x14ac:dyDescent="0.2">
      <c r="G126" s="344"/>
      <c r="H126" s="344"/>
      <c r="I126" s="344"/>
      <c r="J126" s="344"/>
    </row>
    <row r="127" spans="1:10" ht="14.25" x14ac:dyDescent="0.2">
      <c r="A127" s="309"/>
      <c r="G127" s="344"/>
      <c r="H127" s="344"/>
      <c r="I127" s="344"/>
      <c r="J127" s="344"/>
    </row>
    <row r="128" spans="1:10" x14ac:dyDescent="0.2">
      <c r="G128" s="344"/>
      <c r="H128" s="344"/>
      <c r="I128" s="344"/>
      <c r="J128" s="344"/>
    </row>
    <row r="129" spans="1:10" x14ac:dyDescent="0.2">
      <c r="G129" s="344"/>
      <c r="H129" s="344"/>
      <c r="I129" s="344"/>
      <c r="J129" s="344"/>
    </row>
    <row r="130" spans="1:10" ht="14.25" x14ac:dyDescent="0.2">
      <c r="A130" s="309"/>
      <c r="G130" s="344"/>
      <c r="H130" s="344"/>
      <c r="I130" s="344"/>
      <c r="J130" s="344"/>
    </row>
    <row r="131" spans="1:10" x14ac:dyDescent="0.2">
      <c r="G131" s="344"/>
      <c r="H131" s="344"/>
      <c r="I131" s="344"/>
      <c r="J131" s="344"/>
    </row>
    <row r="132" spans="1:10" x14ac:dyDescent="0.2">
      <c r="G132" s="344"/>
      <c r="H132" s="344"/>
      <c r="I132" s="344"/>
      <c r="J132" s="344"/>
    </row>
    <row r="133" spans="1:10" ht="14.25" x14ac:dyDescent="0.2">
      <c r="A133" s="309"/>
      <c r="G133" s="344"/>
      <c r="H133" s="344"/>
      <c r="I133" s="344"/>
      <c r="J133" s="344"/>
    </row>
    <row r="134" spans="1:10" x14ac:dyDescent="0.2">
      <c r="G134" s="344"/>
      <c r="H134" s="344"/>
      <c r="I134" s="344"/>
      <c r="J134" s="344"/>
    </row>
    <row r="135" spans="1:10" x14ac:dyDescent="0.2">
      <c r="G135" s="344"/>
      <c r="H135" s="344"/>
      <c r="I135" s="344"/>
      <c r="J135" s="344"/>
    </row>
    <row r="136" spans="1:10" ht="14.25" x14ac:dyDescent="0.2">
      <c r="A136" s="309"/>
      <c r="G136" s="344"/>
      <c r="H136" s="344"/>
      <c r="I136" s="344"/>
      <c r="J136" s="344"/>
    </row>
    <row r="137" spans="1:10" x14ac:dyDescent="0.2">
      <c r="G137" s="344"/>
      <c r="H137" s="344"/>
      <c r="I137" s="344"/>
      <c r="J137" s="344"/>
    </row>
    <row r="138" spans="1:10" x14ac:dyDescent="0.2">
      <c r="G138" s="344"/>
      <c r="H138" s="344"/>
      <c r="I138" s="344"/>
      <c r="J138" s="344"/>
    </row>
    <row r="139" spans="1:10" ht="14.25" x14ac:dyDescent="0.2">
      <c r="A139" s="309"/>
      <c r="G139" s="344"/>
      <c r="H139" s="344"/>
      <c r="I139" s="344"/>
      <c r="J139" s="344"/>
    </row>
    <row r="140" spans="1:10" x14ac:dyDescent="0.2">
      <c r="G140" s="344"/>
      <c r="H140" s="344"/>
      <c r="I140" s="344"/>
      <c r="J140" s="344"/>
    </row>
    <row r="141" spans="1:10" x14ac:dyDescent="0.2">
      <c r="G141" s="344"/>
      <c r="H141" s="344"/>
      <c r="I141" s="344"/>
      <c r="J141" s="344"/>
    </row>
    <row r="142" spans="1:10" ht="14.25" x14ac:dyDescent="0.2">
      <c r="A142" s="309"/>
      <c r="G142" s="344"/>
      <c r="H142" s="344"/>
      <c r="I142" s="344"/>
      <c r="J142" s="344"/>
    </row>
    <row r="143" spans="1:10" x14ac:dyDescent="0.2">
      <c r="G143" s="344"/>
      <c r="H143" s="344"/>
      <c r="I143" s="344"/>
      <c r="J143" s="344"/>
    </row>
    <row r="144" spans="1:10" x14ac:dyDescent="0.2">
      <c r="G144" s="344"/>
      <c r="H144" s="344"/>
      <c r="I144" s="344"/>
      <c r="J144" s="344"/>
    </row>
    <row r="145" spans="1:10" ht="14.25" x14ac:dyDescent="0.2">
      <c r="A145" s="309"/>
      <c r="G145" s="344"/>
      <c r="H145" s="344"/>
      <c r="I145" s="344"/>
      <c r="J145" s="344"/>
    </row>
    <row r="146" spans="1:10" x14ac:dyDescent="0.2">
      <c r="G146" s="344"/>
      <c r="H146" s="344"/>
      <c r="I146" s="344"/>
      <c r="J146" s="344"/>
    </row>
    <row r="147" spans="1:10" x14ac:dyDescent="0.2">
      <c r="G147" s="344"/>
      <c r="H147" s="344"/>
      <c r="I147" s="344"/>
      <c r="J147" s="344"/>
    </row>
    <row r="148" spans="1:10" ht="14.25" x14ac:dyDescent="0.2">
      <c r="A148" s="309"/>
      <c r="G148" s="344"/>
      <c r="H148" s="344"/>
      <c r="I148" s="344"/>
      <c r="J148" s="344"/>
    </row>
    <row r="149" spans="1:10" x14ac:dyDescent="0.2">
      <c r="G149" s="344"/>
      <c r="H149" s="344"/>
      <c r="I149" s="344"/>
      <c r="J149" s="344"/>
    </row>
    <row r="150" spans="1:10" ht="14.25" x14ac:dyDescent="0.2">
      <c r="A150" s="309"/>
      <c r="G150" s="344"/>
      <c r="H150" s="344"/>
      <c r="I150" s="344"/>
      <c r="J150" s="344"/>
    </row>
    <row r="151" spans="1:10" x14ac:dyDescent="0.2">
      <c r="G151" s="344"/>
      <c r="H151" s="344"/>
      <c r="I151" s="344"/>
      <c r="J151" s="344"/>
    </row>
    <row r="152" spans="1:10" ht="14.25" x14ac:dyDescent="0.2">
      <c r="A152" s="309"/>
      <c r="G152" s="344"/>
      <c r="H152" s="344"/>
      <c r="I152" s="344"/>
      <c r="J152" s="344"/>
    </row>
    <row r="153" spans="1:10" x14ac:dyDescent="0.2">
      <c r="G153" s="344"/>
      <c r="H153" s="344"/>
      <c r="I153" s="344"/>
      <c r="J153" s="344"/>
    </row>
    <row r="154" spans="1:10" ht="14.25" x14ac:dyDescent="0.2">
      <c r="A154" s="309"/>
      <c r="G154" s="344"/>
      <c r="H154" s="344"/>
      <c r="I154" s="344"/>
      <c r="J154" s="344"/>
    </row>
    <row r="155" spans="1:10" x14ac:dyDescent="0.2">
      <c r="G155" s="344"/>
      <c r="H155" s="344"/>
      <c r="I155" s="344"/>
      <c r="J155" s="344"/>
    </row>
    <row r="156" spans="1:10" ht="14.25" x14ac:dyDescent="0.2">
      <c r="A156" s="309"/>
      <c r="G156" s="344"/>
      <c r="H156" s="344"/>
      <c r="I156" s="344"/>
      <c r="J156" s="344"/>
    </row>
    <row r="157" spans="1:10" x14ac:dyDescent="0.2">
      <c r="G157" s="344"/>
      <c r="H157" s="344"/>
      <c r="I157" s="344"/>
      <c r="J157" s="344"/>
    </row>
    <row r="158" spans="1:10" ht="14.25" x14ac:dyDescent="0.2">
      <c r="A158" s="309"/>
      <c r="G158" s="344"/>
      <c r="H158" s="344"/>
      <c r="I158" s="344"/>
      <c r="J158" s="344"/>
    </row>
    <row r="159" spans="1:10" x14ac:dyDescent="0.2">
      <c r="G159" s="344"/>
      <c r="H159" s="344"/>
      <c r="I159" s="344"/>
      <c r="J159" s="344"/>
    </row>
    <row r="160" spans="1:10" ht="14.25" x14ac:dyDescent="0.2">
      <c r="A160" s="309"/>
      <c r="G160" s="344"/>
      <c r="H160" s="344"/>
      <c r="I160" s="344"/>
      <c r="J160" s="344"/>
    </row>
    <row r="161" spans="1:10" x14ac:dyDescent="0.2">
      <c r="G161" s="344"/>
      <c r="H161" s="344"/>
      <c r="I161" s="344"/>
      <c r="J161" s="344"/>
    </row>
    <row r="162" spans="1:10" ht="14.25" x14ac:dyDescent="0.2">
      <c r="A162" s="309"/>
      <c r="G162" s="344"/>
      <c r="H162" s="344"/>
      <c r="I162" s="344"/>
      <c r="J162" s="344"/>
    </row>
    <row r="163" spans="1:10" x14ac:dyDescent="0.2">
      <c r="G163" s="344"/>
      <c r="H163" s="344"/>
      <c r="I163" s="344"/>
      <c r="J163" s="344"/>
    </row>
    <row r="164" spans="1:10" ht="14.25" x14ac:dyDescent="0.2">
      <c r="A164" s="309"/>
      <c r="G164" s="344"/>
      <c r="H164" s="344"/>
      <c r="I164" s="344"/>
      <c r="J164" s="344"/>
    </row>
    <row r="165" spans="1:10" x14ac:dyDescent="0.2">
      <c r="G165" s="344"/>
      <c r="H165" s="344"/>
      <c r="I165" s="344"/>
      <c r="J165" s="344"/>
    </row>
    <row r="166" spans="1:10" ht="14.25" x14ac:dyDescent="0.2">
      <c r="A166" s="309"/>
      <c r="G166" s="344"/>
      <c r="H166" s="344"/>
      <c r="I166" s="344"/>
      <c r="J166" s="344"/>
    </row>
    <row r="167" spans="1:10" x14ac:dyDescent="0.2">
      <c r="G167" s="344"/>
      <c r="H167" s="344"/>
      <c r="I167" s="344"/>
      <c r="J167" s="344"/>
    </row>
    <row r="168" spans="1:10" ht="14.25" x14ac:dyDescent="0.2">
      <c r="A168" s="309"/>
      <c r="G168" s="344"/>
      <c r="H168" s="344"/>
      <c r="I168" s="344"/>
      <c r="J168" s="344"/>
    </row>
    <row r="169" spans="1:10" x14ac:dyDescent="0.2">
      <c r="G169" s="344"/>
      <c r="H169" s="344"/>
      <c r="I169" s="344"/>
      <c r="J169" s="344"/>
    </row>
    <row r="170" spans="1:10" ht="14.25" x14ac:dyDescent="0.2">
      <c r="A170" s="309"/>
      <c r="G170" s="344"/>
      <c r="H170" s="344"/>
      <c r="I170" s="344"/>
      <c r="J170" s="344"/>
    </row>
    <row r="171" spans="1:10" x14ac:dyDescent="0.2">
      <c r="G171" s="344"/>
      <c r="H171" s="344"/>
      <c r="I171" s="344"/>
      <c r="J171" s="344"/>
    </row>
    <row r="172" spans="1:10" ht="14.25" x14ac:dyDescent="0.2">
      <c r="A172" s="309"/>
      <c r="G172" s="344"/>
      <c r="H172" s="344"/>
      <c r="I172" s="344"/>
      <c r="J172" s="344"/>
    </row>
    <row r="173" spans="1:10" x14ac:dyDescent="0.2">
      <c r="G173" s="344"/>
      <c r="H173" s="344"/>
      <c r="I173" s="344"/>
      <c r="J173" s="344"/>
    </row>
    <row r="174" spans="1:10" ht="14.25" x14ac:dyDescent="0.2">
      <c r="A174" s="309"/>
      <c r="G174" s="344"/>
      <c r="H174" s="344"/>
      <c r="I174" s="344"/>
      <c r="J174" s="344"/>
    </row>
    <row r="175" spans="1:10" x14ac:dyDescent="0.2">
      <c r="G175" s="344"/>
      <c r="H175" s="344"/>
      <c r="I175" s="344"/>
      <c r="J175" s="344"/>
    </row>
    <row r="176" spans="1:10" ht="14.25" x14ac:dyDescent="0.2">
      <c r="A176" s="309"/>
      <c r="G176" s="344"/>
      <c r="H176" s="344"/>
      <c r="I176" s="344"/>
      <c r="J176" s="344"/>
    </row>
    <row r="177" spans="1:10" x14ac:dyDescent="0.2">
      <c r="G177" s="344"/>
      <c r="H177" s="344"/>
      <c r="I177" s="344"/>
      <c r="J177" s="344"/>
    </row>
    <row r="178" spans="1:10" ht="14.25" x14ac:dyDescent="0.2">
      <c r="A178" s="309"/>
      <c r="G178" s="344"/>
      <c r="H178" s="344"/>
      <c r="I178" s="344"/>
      <c r="J178" s="344"/>
    </row>
    <row r="179" spans="1:10" x14ac:dyDescent="0.2">
      <c r="G179" s="344"/>
      <c r="H179" s="344"/>
      <c r="I179" s="344"/>
      <c r="J179" s="344"/>
    </row>
    <row r="180" spans="1:10" ht="14.25" x14ac:dyDescent="0.2">
      <c r="A180" s="309"/>
      <c r="G180" s="344"/>
      <c r="H180" s="344"/>
      <c r="I180" s="344"/>
      <c r="J180" s="344"/>
    </row>
    <row r="181" spans="1:10" x14ac:dyDescent="0.2">
      <c r="G181" s="344"/>
      <c r="H181" s="344"/>
      <c r="I181" s="344"/>
      <c r="J181" s="344"/>
    </row>
    <row r="182" spans="1:10" ht="14.25" x14ac:dyDescent="0.2">
      <c r="A182" s="309"/>
      <c r="G182" s="344"/>
      <c r="H182" s="344"/>
      <c r="I182" s="344"/>
      <c r="J182" s="344"/>
    </row>
    <row r="183" spans="1:10" x14ac:dyDescent="0.2">
      <c r="G183" s="344"/>
      <c r="H183" s="344"/>
      <c r="I183" s="344"/>
      <c r="J183" s="344"/>
    </row>
    <row r="184" spans="1:10" ht="14.25" x14ac:dyDescent="0.2">
      <c r="A184" s="309"/>
      <c r="G184" s="344"/>
      <c r="H184" s="344"/>
      <c r="I184" s="344"/>
      <c r="J184" s="344"/>
    </row>
    <row r="185" spans="1:10" x14ac:dyDescent="0.2">
      <c r="G185" s="344"/>
      <c r="H185" s="344"/>
      <c r="I185" s="344"/>
      <c r="J185" s="344"/>
    </row>
    <row r="186" spans="1:10" ht="14.25" x14ac:dyDescent="0.2">
      <c r="A186" s="309"/>
      <c r="G186" s="344"/>
      <c r="H186" s="344"/>
      <c r="I186" s="344"/>
      <c r="J186" s="344"/>
    </row>
    <row r="187" spans="1:10" x14ac:dyDescent="0.2">
      <c r="G187" s="344"/>
      <c r="H187" s="344"/>
      <c r="I187" s="344"/>
      <c r="J187" s="344"/>
    </row>
    <row r="188" spans="1:10" ht="14.25" x14ac:dyDescent="0.2">
      <c r="A188" s="309"/>
      <c r="G188" s="344"/>
      <c r="H188" s="344"/>
      <c r="I188" s="344"/>
      <c r="J188" s="344"/>
    </row>
    <row r="189" spans="1:10" x14ac:dyDescent="0.2">
      <c r="G189" s="344"/>
      <c r="H189" s="344"/>
      <c r="I189" s="344"/>
      <c r="J189" s="344"/>
    </row>
    <row r="190" spans="1:10" ht="14.25" x14ac:dyDescent="0.2">
      <c r="A190" s="309"/>
      <c r="G190" s="344"/>
      <c r="H190" s="344"/>
      <c r="I190" s="344"/>
      <c r="J190" s="344"/>
    </row>
    <row r="191" spans="1:10" x14ac:dyDescent="0.2">
      <c r="G191" s="344"/>
      <c r="H191" s="344"/>
      <c r="I191" s="344"/>
      <c r="J191" s="344"/>
    </row>
    <row r="192" spans="1:10" ht="14.25" x14ac:dyDescent="0.2">
      <c r="A192" s="309"/>
      <c r="G192" s="344"/>
      <c r="H192" s="344"/>
      <c r="I192" s="344"/>
      <c r="J192" s="344"/>
    </row>
    <row r="193" spans="1:10" x14ac:dyDescent="0.2">
      <c r="G193" s="344"/>
      <c r="H193" s="344"/>
      <c r="I193" s="344"/>
      <c r="J193" s="344"/>
    </row>
    <row r="194" spans="1:10" ht="14.25" x14ac:dyDescent="0.2">
      <c r="A194" s="309"/>
      <c r="G194" s="344"/>
      <c r="H194" s="344"/>
      <c r="I194" s="344"/>
      <c r="J194" s="344"/>
    </row>
    <row r="195" spans="1:10" x14ac:dyDescent="0.2">
      <c r="G195" s="344"/>
      <c r="H195" s="344"/>
      <c r="I195" s="344"/>
      <c r="J195" s="344"/>
    </row>
    <row r="196" spans="1:10" ht="14.25" x14ac:dyDescent="0.2">
      <c r="A196" s="309"/>
      <c r="G196" s="344"/>
      <c r="H196" s="344"/>
      <c r="I196" s="344"/>
      <c r="J196" s="344"/>
    </row>
    <row r="197" spans="1:10" x14ac:dyDescent="0.2">
      <c r="G197" s="344"/>
      <c r="H197" s="344"/>
      <c r="I197" s="344"/>
      <c r="J197" s="344"/>
    </row>
    <row r="198" spans="1:10" ht="14.25" x14ac:dyDescent="0.2">
      <c r="A198" s="309"/>
      <c r="G198" s="344"/>
      <c r="H198" s="344"/>
      <c r="I198" s="344"/>
      <c r="J198" s="344"/>
    </row>
  </sheetData>
  <autoFilter ref="B1:T38">
    <sortState ref="B2:T39">
      <sortCondition ref="B1:B38"/>
    </sortState>
  </autoFilter>
  <conditionalFormatting sqref="K2:L2 K38:L38 K3:K3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:N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V2:V75 O2:Q38">
      <formula1>$A$223:$A$252</formula1>
    </dataValidation>
    <dataValidation type="list" allowBlank="1" showInputMessage="1" showErrorMessage="1" sqref="R2:R38 T2:T38">
      <formula1>$A$236:$A$265</formula1>
    </dataValidation>
  </dataValidations>
  <pageMargins left="0.25" right="0.25" top="0.75" bottom="0.75" header="0.3" footer="0.3"/>
  <pageSetup paperSize="9" scale="3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/>
  <dimension ref="A1:L69"/>
  <sheetViews>
    <sheetView topLeftCell="A16" zoomScaleNormal="100" workbookViewId="0">
      <selection activeCell="J42" sqref="J42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26" customWidth="1"/>
    <col min="5" max="10" width="9.140625" style="1"/>
    <col min="11" max="11" width="11" style="1" bestFit="1" customWidth="1"/>
    <col min="12" max="16384" width="9.140625" style="1"/>
  </cols>
  <sheetData>
    <row r="1" spans="1:12" x14ac:dyDescent="0.2">
      <c r="A1" s="9"/>
    </row>
    <row r="2" spans="1:12" x14ac:dyDescent="0.2">
      <c r="A2" s="115"/>
    </row>
    <row r="3" spans="1:12" s="2" customFormat="1" ht="15.6" customHeight="1" x14ac:dyDescent="0.2">
      <c r="B3" s="114"/>
      <c r="C3" s="114"/>
      <c r="D3" s="114"/>
      <c r="E3" s="114"/>
      <c r="F3" s="114"/>
      <c r="G3" s="4"/>
    </row>
    <row r="4" spans="1:12" s="2" customFormat="1" ht="15.6" customHeight="1" x14ac:dyDescent="0.2">
      <c r="A4" s="236"/>
      <c r="B4" s="114"/>
      <c r="C4" s="114"/>
      <c r="D4" s="114"/>
      <c r="E4" s="114"/>
      <c r="F4" s="114"/>
      <c r="G4" s="4"/>
    </row>
    <row r="5" spans="1:12" s="2" customFormat="1" ht="16.5" customHeight="1" x14ac:dyDescent="0.2">
      <c r="A5" s="236"/>
      <c r="B5" s="3"/>
      <c r="C5" s="3"/>
      <c r="D5" s="4"/>
      <c r="E5" s="4"/>
      <c r="F5" s="4"/>
      <c r="G5" s="4"/>
    </row>
    <row r="6" spans="1:12" ht="13.5" thickBot="1" x14ac:dyDescent="0.25">
      <c r="A6" s="229" t="s">
        <v>145</v>
      </c>
    </row>
    <row r="7" spans="1:12" ht="34.5" customHeight="1" x14ac:dyDescent="0.2">
      <c r="A7" s="381" t="s">
        <v>187</v>
      </c>
      <c r="B7" s="382"/>
      <c r="C7" s="383"/>
      <c r="D7" s="124"/>
      <c r="E7" s="124" t="s">
        <v>182</v>
      </c>
      <c r="F7" s="124"/>
    </row>
    <row r="8" spans="1:12" ht="14.25" x14ac:dyDescent="0.2">
      <c r="A8" s="131" t="s">
        <v>54</v>
      </c>
      <c r="B8" s="132" t="s">
        <v>55</v>
      </c>
      <c r="C8" s="133" t="s">
        <v>56</v>
      </c>
      <c r="D8" s="134"/>
    </row>
    <row r="9" spans="1:12" ht="14.25" x14ac:dyDescent="0.2">
      <c r="A9" s="131" t="s">
        <v>57</v>
      </c>
      <c r="B9" s="132" t="s">
        <v>21</v>
      </c>
      <c r="C9" s="135">
        <v>0.2</v>
      </c>
      <c r="D9" s="134"/>
      <c r="E9" s="135">
        <v>0.2</v>
      </c>
      <c r="F9" s="126"/>
      <c r="G9" s="126"/>
      <c r="H9" s="126"/>
      <c r="I9" s="126"/>
      <c r="J9" s="126"/>
      <c r="K9" s="126"/>
      <c r="L9" s="126"/>
    </row>
    <row r="10" spans="1:12" ht="14.25" x14ac:dyDescent="0.2">
      <c r="A10" s="131" t="s">
        <v>58</v>
      </c>
      <c r="B10" s="132" t="s">
        <v>59</v>
      </c>
      <c r="C10" s="135">
        <v>1.4999999999999999E-2</v>
      </c>
      <c r="D10" s="134"/>
      <c r="E10" s="135">
        <v>1.4999999999999999E-2</v>
      </c>
      <c r="F10" s="126"/>
      <c r="G10" s="126"/>
      <c r="H10" s="126"/>
      <c r="I10" s="126"/>
      <c r="J10" s="126"/>
      <c r="K10" s="126"/>
      <c r="L10" s="126"/>
    </row>
    <row r="11" spans="1:12" ht="14.25" x14ac:dyDescent="0.2">
      <c r="A11" s="131" t="s">
        <v>60</v>
      </c>
      <c r="B11" s="132" t="s">
        <v>61</v>
      </c>
      <c r="C11" s="135">
        <v>0.01</v>
      </c>
      <c r="D11" s="134"/>
      <c r="E11" s="135">
        <v>0.01</v>
      </c>
      <c r="F11" s="126"/>
      <c r="G11" s="126"/>
      <c r="H11" s="126"/>
      <c r="I11" s="126"/>
      <c r="J11" s="126"/>
      <c r="K11" s="126"/>
      <c r="L11" s="126"/>
    </row>
    <row r="12" spans="1:12" ht="14.25" x14ac:dyDescent="0.2">
      <c r="A12" s="131" t="s">
        <v>62</v>
      </c>
      <c r="B12" s="132" t="s">
        <v>63</v>
      </c>
      <c r="C12" s="135">
        <v>2E-3</v>
      </c>
      <c r="D12" s="134"/>
      <c r="E12" s="135">
        <v>2E-3</v>
      </c>
      <c r="F12" s="126"/>
      <c r="G12" s="126"/>
      <c r="H12" s="126"/>
      <c r="I12" s="126"/>
      <c r="J12" s="126"/>
      <c r="K12" s="126"/>
      <c r="L12" s="126"/>
    </row>
    <row r="13" spans="1:12" ht="14.25" x14ac:dyDescent="0.2">
      <c r="A13" s="131" t="s">
        <v>64</v>
      </c>
      <c r="B13" s="132" t="s">
        <v>65</v>
      </c>
      <c r="C13" s="135">
        <v>6.0000000000000001E-3</v>
      </c>
      <c r="D13" s="134"/>
      <c r="E13" s="135">
        <v>6.0000000000000001E-3</v>
      </c>
      <c r="F13" s="126"/>
      <c r="G13" s="126"/>
      <c r="H13" s="126"/>
      <c r="I13" s="126"/>
      <c r="J13" s="126"/>
      <c r="K13" s="126"/>
      <c r="L13" s="126"/>
    </row>
    <row r="14" spans="1:12" ht="14.25" x14ac:dyDescent="0.2">
      <c r="A14" s="131" t="s">
        <v>66</v>
      </c>
      <c r="B14" s="132" t="s">
        <v>67</v>
      </c>
      <c r="C14" s="135">
        <v>2.5000000000000001E-2</v>
      </c>
      <c r="D14" s="134"/>
      <c r="E14" s="135">
        <v>2.5000000000000001E-2</v>
      </c>
      <c r="F14" s="126"/>
      <c r="G14" s="126"/>
      <c r="H14" s="126"/>
      <c r="I14" s="126"/>
      <c r="J14" s="126"/>
      <c r="K14" s="126"/>
      <c r="L14" s="126"/>
    </row>
    <row r="15" spans="1:12" ht="14.25" x14ac:dyDescent="0.2">
      <c r="A15" s="131" t="s">
        <v>68</v>
      </c>
      <c r="B15" s="132" t="s">
        <v>69</v>
      </c>
      <c r="C15" s="135">
        <v>0.03</v>
      </c>
      <c r="D15" s="134"/>
      <c r="F15" s="126"/>
      <c r="G15" s="126"/>
      <c r="H15" s="126"/>
      <c r="I15" s="126"/>
      <c r="J15" s="126"/>
      <c r="K15" s="126"/>
      <c r="L15" s="126"/>
    </row>
    <row r="16" spans="1:12" ht="14.25" x14ac:dyDescent="0.2">
      <c r="A16" s="131" t="s">
        <v>70</v>
      </c>
      <c r="B16" s="132" t="s">
        <v>22</v>
      </c>
      <c r="C16" s="135">
        <v>0.08</v>
      </c>
      <c r="D16" s="136"/>
      <c r="F16" s="126"/>
      <c r="G16" s="126"/>
      <c r="H16" s="126"/>
      <c r="I16" s="126"/>
      <c r="J16" s="126"/>
      <c r="K16" s="126"/>
      <c r="L16" s="126"/>
    </row>
    <row r="17" spans="1:12" ht="15" x14ac:dyDescent="0.2">
      <c r="A17" s="131" t="s">
        <v>71</v>
      </c>
      <c r="B17" s="137" t="s">
        <v>72</v>
      </c>
      <c r="C17" s="138">
        <f>SUM(C9:C16)</f>
        <v>0.36800000000000005</v>
      </c>
      <c r="D17" s="136"/>
      <c r="F17" s="126"/>
      <c r="G17" s="126"/>
      <c r="H17" s="126"/>
      <c r="I17" s="126"/>
      <c r="J17" s="126"/>
      <c r="K17" s="126"/>
      <c r="L17" s="126"/>
    </row>
    <row r="18" spans="1:12" ht="15" x14ac:dyDescent="0.2">
      <c r="A18" s="139"/>
      <c r="B18" s="140"/>
      <c r="C18" s="141"/>
      <c r="D18" s="136"/>
      <c r="F18" s="126"/>
      <c r="G18" s="126"/>
      <c r="H18" s="126"/>
      <c r="I18" s="126"/>
      <c r="J18" s="126"/>
      <c r="K18" s="126"/>
      <c r="L18" s="126"/>
    </row>
    <row r="19" spans="1:12" ht="14.25" x14ac:dyDescent="0.2">
      <c r="A19" s="131" t="s">
        <v>73</v>
      </c>
      <c r="B19" s="142" t="s">
        <v>74</v>
      </c>
      <c r="C19" s="135">
        <v>7.8299999999999995E-2</v>
      </c>
      <c r="D19" s="136"/>
      <c r="F19" s="126"/>
      <c r="G19" s="126"/>
      <c r="H19" s="126"/>
      <c r="I19" s="126"/>
      <c r="J19" s="126"/>
      <c r="K19" s="126"/>
      <c r="L19" s="126"/>
    </row>
    <row r="20" spans="1:12" ht="14.25" x14ac:dyDescent="0.2">
      <c r="A20" s="131" t="s">
        <v>75</v>
      </c>
      <c r="B20" s="142" t="s">
        <v>76</v>
      </c>
      <c r="C20" s="135">
        <v>8.3299999999999999E-2</v>
      </c>
      <c r="D20" s="136"/>
      <c r="F20" s="126"/>
      <c r="G20" s="126"/>
      <c r="H20" s="126"/>
      <c r="I20" s="126"/>
      <c r="J20" s="126"/>
      <c r="K20" s="126"/>
      <c r="L20" s="126"/>
    </row>
    <row r="21" spans="1:12" ht="14.25" x14ac:dyDescent="0.2">
      <c r="A21" s="131" t="s">
        <v>118</v>
      </c>
      <c r="B21" s="142" t="s">
        <v>78</v>
      </c>
      <c r="C21" s="135">
        <v>5.0000000000000001E-4</v>
      </c>
      <c r="D21" s="136"/>
      <c r="F21" s="126"/>
      <c r="G21" s="126"/>
      <c r="H21" s="126"/>
      <c r="I21" s="126"/>
      <c r="J21" s="126"/>
      <c r="K21" s="126"/>
      <c r="L21" s="126"/>
    </row>
    <row r="22" spans="1:12" ht="14.25" x14ac:dyDescent="0.2">
      <c r="A22" s="131" t="s">
        <v>77</v>
      </c>
      <c r="B22" s="142" t="s">
        <v>80</v>
      </c>
      <c r="C22" s="135">
        <v>5.5999999999999999E-3</v>
      </c>
      <c r="D22" s="136"/>
      <c r="F22" s="126"/>
      <c r="G22" s="126"/>
      <c r="H22" s="126"/>
      <c r="I22" s="126"/>
      <c r="J22" s="126"/>
      <c r="K22" s="126"/>
      <c r="L22" s="126"/>
    </row>
    <row r="23" spans="1:12" ht="14.25" x14ac:dyDescent="0.2">
      <c r="A23" s="131" t="s">
        <v>79</v>
      </c>
      <c r="B23" s="142" t="s">
        <v>82</v>
      </c>
      <c r="C23" s="135">
        <v>8.0000000000000004E-4</v>
      </c>
      <c r="D23" s="136"/>
      <c r="F23" s="126"/>
      <c r="G23" s="126"/>
      <c r="H23" s="126"/>
      <c r="I23" s="126"/>
      <c r="J23" s="126"/>
      <c r="K23" s="126"/>
      <c r="L23" s="126"/>
    </row>
    <row r="24" spans="1:12" ht="14.25" x14ac:dyDescent="0.2">
      <c r="A24" s="131" t="s">
        <v>81</v>
      </c>
      <c r="B24" s="142" t="s">
        <v>83</v>
      </c>
      <c r="C24" s="135">
        <v>6.6E-3</v>
      </c>
      <c r="D24" s="136"/>
      <c r="F24" s="126"/>
      <c r="G24" s="126"/>
      <c r="H24" s="126"/>
      <c r="I24" s="126"/>
      <c r="J24" s="126"/>
      <c r="K24" s="126"/>
      <c r="L24" s="126"/>
    </row>
    <row r="25" spans="1:12" ht="14.25" x14ac:dyDescent="0.2">
      <c r="A25" s="131" t="s">
        <v>141</v>
      </c>
      <c r="B25" s="142" t="s">
        <v>142</v>
      </c>
      <c r="C25" s="135">
        <v>2.9999999999999997E-4</v>
      </c>
      <c r="D25" s="136"/>
      <c r="F25" s="126"/>
      <c r="G25" s="126"/>
      <c r="H25" s="126"/>
      <c r="I25" s="126"/>
      <c r="J25" s="126"/>
      <c r="K25" s="126"/>
      <c r="L25" s="126"/>
    </row>
    <row r="26" spans="1:12" ht="15" x14ac:dyDescent="0.2">
      <c r="A26" s="131" t="s">
        <v>84</v>
      </c>
      <c r="B26" s="137" t="s">
        <v>85</v>
      </c>
      <c r="C26" s="138">
        <f>SUM(C19:C25)</f>
        <v>0.17539999999999997</v>
      </c>
      <c r="D26" s="143"/>
      <c r="F26" s="126"/>
      <c r="G26" s="126"/>
      <c r="H26" s="126"/>
      <c r="I26" s="126"/>
      <c r="J26" s="126"/>
      <c r="K26" s="126"/>
      <c r="L26" s="126"/>
    </row>
    <row r="27" spans="1:12" ht="15" x14ac:dyDescent="0.2">
      <c r="A27" s="139"/>
      <c r="B27" s="140"/>
      <c r="C27" s="141"/>
      <c r="D27" s="143"/>
      <c r="F27" s="126"/>
      <c r="G27" s="126"/>
      <c r="H27" s="126"/>
      <c r="I27" s="126"/>
      <c r="J27" s="126"/>
      <c r="K27" s="126"/>
      <c r="L27" s="126"/>
    </row>
    <row r="28" spans="1:12" ht="14.25" x14ac:dyDescent="0.2">
      <c r="A28" s="131" t="s">
        <v>86</v>
      </c>
      <c r="B28" s="132" t="s">
        <v>87</v>
      </c>
      <c r="C28" s="135">
        <v>3.4700000000000002E-2</v>
      </c>
      <c r="D28" s="136"/>
      <c r="E28" s="144"/>
      <c r="F28" s="126"/>
      <c r="G28" s="126"/>
      <c r="H28" s="126"/>
      <c r="I28" s="126"/>
      <c r="J28" s="126"/>
      <c r="K28" s="126"/>
      <c r="L28" s="126"/>
    </row>
    <row r="29" spans="1:12" ht="14.25" x14ac:dyDescent="0.2">
      <c r="A29" s="131" t="s">
        <v>117</v>
      </c>
      <c r="B29" s="132" t="s">
        <v>143</v>
      </c>
      <c r="C29" s="135">
        <v>8.0000000000000004E-4</v>
      </c>
      <c r="D29" s="136"/>
      <c r="F29" s="126"/>
      <c r="G29" s="126"/>
      <c r="H29" s="145"/>
      <c r="I29" s="126"/>
      <c r="J29" s="126"/>
      <c r="K29" s="126"/>
      <c r="L29" s="126"/>
    </row>
    <row r="30" spans="1:12" ht="14.25" x14ac:dyDescent="0.2">
      <c r="A30" s="131" t="s">
        <v>88</v>
      </c>
      <c r="B30" s="132" t="s">
        <v>89</v>
      </c>
      <c r="C30" s="135">
        <v>2.5499999999999998E-2</v>
      </c>
      <c r="D30" s="136"/>
      <c r="E30" s="144"/>
      <c r="F30" s="126"/>
      <c r="G30" s="126"/>
      <c r="H30" s="126"/>
      <c r="I30" s="126"/>
      <c r="J30" s="126"/>
      <c r="K30" s="126"/>
      <c r="L30" s="126"/>
    </row>
    <row r="31" spans="1:12" ht="14.25" x14ac:dyDescent="0.2">
      <c r="A31" s="131" t="s">
        <v>90</v>
      </c>
      <c r="B31" s="132" t="s">
        <v>92</v>
      </c>
      <c r="C31" s="135">
        <v>2.1499999999999998E-2</v>
      </c>
      <c r="D31" s="136"/>
      <c r="F31" s="126"/>
      <c r="G31" s="146"/>
      <c r="H31" s="126"/>
      <c r="I31" s="126"/>
      <c r="J31" s="126"/>
      <c r="K31" s="126"/>
      <c r="L31" s="126"/>
    </row>
    <row r="32" spans="1:12" ht="14.25" x14ac:dyDescent="0.2">
      <c r="A32" s="131" t="s">
        <v>91</v>
      </c>
      <c r="B32" s="132" t="s">
        <v>93</v>
      </c>
      <c r="C32" s="135">
        <v>2.8999999999999998E-3</v>
      </c>
      <c r="D32" s="136"/>
      <c r="F32" s="126"/>
      <c r="G32" s="126"/>
      <c r="H32" s="126"/>
      <c r="I32" s="126"/>
      <c r="J32" s="126"/>
      <c r="K32" s="126"/>
      <c r="L32" s="126"/>
    </row>
    <row r="33" spans="1:12" ht="15" x14ac:dyDescent="0.2">
      <c r="A33" s="131" t="s">
        <v>94</v>
      </c>
      <c r="B33" s="137" t="s">
        <v>95</v>
      </c>
      <c r="C33" s="138">
        <f>SUM(C28:C32)</f>
        <v>8.539999999999999E-2</v>
      </c>
      <c r="D33" s="143"/>
      <c r="F33" s="126"/>
      <c r="G33" s="126"/>
      <c r="H33" s="126"/>
      <c r="I33" s="126"/>
      <c r="J33" s="126"/>
      <c r="K33" s="126"/>
      <c r="L33" s="126"/>
    </row>
    <row r="34" spans="1:12" ht="15" x14ac:dyDescent="0.2">
      <c r="A34" s="139"/>
      <c r="B34" s="140"/>
      <c r="C34" s="141"/>
      <c r="D34" s="143"/>
      <c r="F34" s="126"/>
      <c r="G34" s="126"/>
      <c r="H34" s="126"/>
      <c r="I34" s="126"/>
      <c r="J34" s="126"/>
      <c r="K34" s="126"/>
      <c r="L34" s="126"/>
    </row>
    <row r="35" spans="1:12" ht="14.25" x14ac:dyDescent="0.2">
      <c r="A35" s="131" t="s">
        <v>96</v>
      </c>
      <c r="B35" s="132" t="s">
        <v>97</v>
      </c>
      <c r="C35" s="135">
        <f>ROUND(C17*C26,4)</f>
        <v>6.4500000000000002E-2</v>
      </c>
      <c r="D35" s="136"/>
      <c r="F35" s="126"/>
      <c r="G35" s="126"/>
      <c r="H35" s="126"/>
      <c r="I35" s="126"/>
      <c r="J35" s="126"/>
      <c r="K35" s="126"/>
      <c r="L35" s="126"/>
    </row>
    <row r="36" spans="1:12" ht="42.75" x14ac:dyDescent="0.2">
      <c r="A36" s="131" t="s">
        <v>98</v>
      </c>
      <c r="B36" s="147" t="s">
        <v>144</v>
      </c>
      <c r="C36" s="135">
        <f>ROUND((C28*C16),4)+C17*C29</f>
        <v>3.0944000000000002E-3</v>
      </c>
      <c r="D36" s="136"/>
      <c r="F36" s="126"/>
      <c r="G36" s="126"/>
      <c r="H36" s="126"/>
      <c r="I36" s="126"/>
      <c r="J36" s="126"/>
      <c r="K36" s="126"/>
      <c r="L36" s="126"/>
    </row>
    <row r="37" spans="1:12" ht="15" x14ac:dyDescent="0.2">
      <c r="A37" s="131" t="s">
        <v>99</v>
      </c>
      <c r="B37" s="137" t="s">
        <v>100</v>
      </c>
      <c r="C37" s="138">
        <f>SUM(C35:C36)</f>
        <v>6.7594399999999999E-2</v>
      </c>
      <c r="D37" s="148"/>
      <c r="F37" s="126"/>
      <c r="G37" s="126"/>
      <c r="H37" s="126"/>
      <c r="I37" s="126"/>
      <c r="J37" s="126"/>
      <c r="K37" s="126"/>
      <c r="L37" s="126"/>
    </row>
    <row r="38" spans="1:12" ht="15.75" thickBot="1" x14ac:dyDescent="0.25">
      <c r="A38" s="149"/>
      <c r="B38" s="150" t="s">
        <v>101</v>
      </c>
      <c r="C38" s="151">
        <f>C37+C33+C26+C17</f>
        <v>0.69639439999999997</v>
      </c>
      <c r="D38" s="148"/>
      <c r="F38" s="126"/>
      <c r="G38" s="126"/>
      <c r="H38" s="126"/>
      <c r="I38" s="126"/>
      <c r="J38" s="126"/>
      <c r="K38" s="126"/>
      <c r="L38" s="126"/>
    </row>
    <row r="39" spans="1:12" ht="15" x14ac:dyDescent="0.2">
      <c r="A39" s="136"/>
      <c r="B39" s="152"/>
      <c r="C39" s="153"/>
      <c r="D39" s="154"/>
      <c r="F39" s="126"/>
      <c r="G39" s="126"/>
      <c r="H39" s="126"/>
      <c r="I39" s="126"/>
      <c r="J39" s="126"/>
      <c r="K39" s="126"/>
      <c r="L39" s="126"/>
    </row>
    <row r="40" spans="1:12" ht="14.25" x14ac:dyDescent="0.2">
      <c r="A40" s="136"/>
      <c r="B40" s="136"/>
      <c r="C40" s="155"/>
      <c r="D40" s="156"/>
      <c r="F40" s="126"/>
      <c r="G40" s="126"/>
      <c r="H40" s="126"/>
      <c r="I40" s="126"/>
      <c r="J40" s="126"/>
      <c r="K40" s="126"/>
      <c r="L40" s="126"/>
    </row>
    <row r="41" spans="1:12" ht="14.25" x14ac:dyDescent="0.2">
      <c r="A41" s="134"/>
      <c r="B41" s="134"/>
      <c r="C41" s="157"/>
      <c r="D41" s="134"/>
      <c r="F41" s="126"/>
      <c r="G41" s="126"/>
      <c r="H41" s="126"/>
      <c r="I41" s="126"/>
      <c r="J41" s="126"/>
      <c r="K41" s="126"/>
      <c r="L41" s="126"/>
    </row>
    <row r="42" spans="1:12" ht="14.25" x14ac:dyDescent="0.2">
      <c r="A42" s="134"/>
      <c r="B42" s="134"/>
      <c r="C42" s="157"/>
      <c r="D42" s="134"/>
      <c r="F42" s="126"/>
      <c r="G42" s="126"/>
      <c r="H42" s="126"/>
      <c r="I42" s="126"/>
      <c r="J42" s="126"/>
      <c r="K42" s="126"/>
      <c r="L42" s="126"/>
    </row>
    <row r="43" spans="1:12" ht="14.25" x14ac:dyDescent="0.2">
      <c r="A43" s="134"/>
      <c r="B43" s="134"/>
      <c r="C43" s="157"/>
      <c r="D43" s="134"/>
      <c r="F43" s="126"/>
      <c r="G43" s="126"/>
      <c r="H43" s="126"/>
      <c r="I43" s="126"/>
      <c r="J43" s="126"/>
      <c r="K43" s="126"/>
      <c r="L43" s="126"/>
    </row>
    <row r="44" spans="1:12" ht="15" x14ac:dyDescent="0.2">
      <c r="A44" s="134"/>
      <c r="B44" s="158"/>
      <c r="C44" s="159"/>
      <c r="D44" s="134"/>
      <c r="F44" s="126"/>
      <c r="G44" s="126"/>
      <c r="H44" s="126"/>
      <c r="I44" s="126"/>
      <c r="J44" s="126"/>
      <c r="K44" s="126"/>
      <c r="L44" s="126"/>
    </row>
    <row r="45" spans="1:12" ht="15" x14ac:dyDescent="0.2">
      <c r="A45" s="148"/>
      <c r="B45" s="158"/>
      <c r="C45" s="159"/>
      <c r="D45" s="148"/>
      <c r="E45" s="126"/>
      <c r="F45" s="126"/>
      <c r="G45" s="126"/>
      <c r="H45" s="126"/>
      <c r="I45" s="126"/>
      <c r="J45" s="126"/>
      <c r="K45" s="126"/>
      <c r="L45" s="126"/>
    </row>
    <row r="46" spans="1:12" ht="16.5" x14ac:dyDescent="0.2">
      <c r="A46" s="160"/>
      <c r="B46" s="126"/>
      <c r="C46" s="126"/>
      <c r="E46" s="126"/>
      <c r="F46" s="126"/>
      <c r="G46" s="126"/>
      <c r="H46" s="126"/>
      <c r="I46" s="126"/>
      <c r="J46" s="126"/>
      <c r="K46" s="126"/>
      <c r="L46" s="126"/>
    </row>
    <row r="47" spans="1:12" x14ac:dyDescent="0.2">
      <c r="A47" s="161"/>
      <c r="B47" s="162"/>
      <c r="C47" s="162"/>
      <c r="E47" s="126"/>
      <c r="F47" s="126"/>
      <c r="G47" s="126"/>
      <c r="H47" s="126"/>
      <c r="I47" s="126"/>
      <c r="J47" s="126"/>
      <c r="K47" s="126"/>
      <c r="L47" s="126"/>
    </row>
    <row r="48" spans="1:12" ht="14.25" x14ac:dyDescent="0.2">
      <c r="A48" s="134"/>
      <c r="B48" s="163"/>
      <c r="C48" s="162"/>
      <c r="E48" s="126"/>
      <c r="F48" s="126"/>
      <c r="G48" s="126"/>
      <c r="H48" s="126"/>
      <c r="I48" s="126"/>
      <c r="J48" s="126"/>
      <c r="K48" s="126"/>
      <c r="L48" s="126"/>
    </row>
    <row r="49" spans="1:12" ht="14.25" x14ac:dyDescent="0.2">
      <c r="A49" s="134"/>
      <c r="B49" s="163"/>
      <c r="C49" s="134"/>
      <c r="E49" s="126"/>
      <c r="F49" s="126"/>
      <c r="G49" s="126"/>
      <c r="H49" s="126"/>
      <c r="I49" s="126"/>
      <c r="J49" s="126"/>
      <c r="K49" s="126"/>
      <c r="L49" s="126"/>
    </row>
    <row r="50" spans="1:12" ht="14.25" x14ac:dyDescent="0.2">
      <c r="A50" s="134"/>
      <c r="B50" s="157"/>
      <c r="C50" s="162"/>
      <c r="E50" s="126"/>
      <c r="F50" s="126"/>
      <c r="G50" s="126"/>
      <c r="H50" s="126"/>
      <c r="I50" s="126"/>
      <c r="J50" s="126"/>
      <c r="K50" s="126"/>
      <c r="L50" s="126"/>
    </row>
    <row r="51" spans="1:12" ht="14.25" x14ac:dyDescent="0.2">
      <c r="A51" s="134"/>
      <c r="B51" s="163"/>
      <c r="C51" s="134"/>
      <c r="E51" s="126"/>
      <c r="F51" s="126"/>
      <c r="G51" s="126"/>
      <c r="H51" s="126"/>
      <c r="I51" s="126"/>
      <c r="J51" s="126"/>
      <c r="K51" s="126"/>
      <c r="L51" s="126"/>
    </row>
    <row r="52" spans="1:12" ht="14.25" x14ac:dyDescent="0.2">
      <c r="A52" s="134"/>
      <c r="B52" s="157"/>
      <c r="C52" s="162"/>
      <c r="E52" s="126"/>
      <c r="F52" s="126"/>
      <c r="G52" s="126"/>
      <c r="H52" s="126"/>
      <c r="I52" s="126"/>
      <c r="J52" s="126"/>
      <c r="K52" s="126"/>
      <c r="L52" s="126"/>
    </row>
    <row r="53" spans="1:12" ht="14.25" x14ac:dyDescent="0.2">
      <c r="A53" s="134"/>
      <c r="B53" s="163"/>
      <c r="C53" s="134"/>
      <c r="E53" s="126"/>
      <c r="F53" s="126"/>
      <c r="G53" s="126"/>
      <c r="H53" s="126"/>
      <c r="I53" s="126"/>
      <c r="J53" s="126"/>
      <c r="K53" s="126"/>
      <c r="L53" s="126"/>
    </row>
    <row r="54" spans="1:12" ht="14.25" x14ac:dyDescent="0.2">
      <c r="A54" s="134"/>
      <c r="B54" s="157"/>
      <c r="C54" s="162"/>
      <c r="E54" s="126"/>
      <c r="F54" s="126"/>
      <c r="G54" s="126"/>
      <c r="H54" s="126"/>
      <c r="I54" s="126"/>
      <c r="J54" s="126"/>
      <c r="K54" s="126"/>
      <c r="L54" s="126"/>
    </row>
    <row r="55" spans="1:12" ht="14.25" x14ac:dyDescent="0.2">
      <c r="A55" s="134"/>
      <c r="B55" s="163"/>
      <c r="C55" s="134"/>
      <c r="E55" s="126"/>
      <c r="F55" s="126"/>
      <c r="G55" s="126"/>
      <c r="H55" s="126"/>
      <c r="I55" s="126"/>
      <c r="J55" s="126"/>
      <c r="K55" s="126"/>
      <c r="L55" s="126"/>
    </row>
    <row r="56" spans="1:12" ht="14.25" x14ac:dyDescent="0.2">
      <c r="A56" s="134"/>
      <c r="B56" s="157"/>
      <c r="C56" s="162"/>
      <c r="E56" s="126"/>
      <c r="F56" s="126"/>
      <c r="G56" s="126"/>
      <c r="H56" s="126"/>
      <c r="I56" s="126"/>
      <c r="J56" s="126"/>
      <c r="K56" s="126"/>
      <c r="L56" s="126"/>
    </row>
    <row r="57" spans="1:12" ht="16.5" x14ac:dyDescent="0.2">
      <c r="A57" s="160"/>
      <c r="B57" s="126"/>
      <c r="C57" s="126"/>
      <c r="E57" s="126"/>
      <c r="F57" s="126"/>
      <c r="G57" s="126"/>
      <c r="H57" s="126"/>
      <c r="I57" s="126"/>
      <c r="J57" s="126"/>
      <c r="K57" s="126"/>
      <c r="L57" s="126"/>
    </row>
    <row r="58" spans="1:12" x14ac:dyDescent="0.2">
      <c r="A58" s="126"/>
      <c r="B58" s="126"/>
      <c r="C58" s="126"/>
      <c r="E58" s="126"/>
      <c r="F58" s="126"/>
      <c r="G58" s="126"/>
      <c r="H58" s="126"/>
      <c r="I58" s="126"/>
      <c r="J58" s="126"/>
      <c r="K58" s="126"/>
      <c r="L58" s="126"/>
    </row>
    <row r="59" spans="1:12" x14ac:dyDescent="0.2">
      <c r="A59" s="126"/>
      <c r="B59" s="126"/>
      <c r="C59" s="126"/>
      <c r="E59" s="126"/>
      <c r="F59" s="126"/>
      <c r="G59" s="126"/>
      <c r="H59" s="126"/>
      <c r="I59" s="126"/>
      <c r="J59" s="126"/>
      <c r="K59" s="126"/>
      <c r="L59" s="126"/>
    </row>
    <row r="60" spans="1:12" x14ac:dyDescent="0.2">
      <c r="A60" s="164"/>
      <c r="B60" s="126"/>
      <c r="C60" s="126"/>
      <c r="E60" s="126"/>
      <c r="F60" s="126"/>
      <c r="G60" s="126"/>
      <c r="H60" s="126"/>
      <c r="I60" s="126"/>
      <c r="J60" s="126"/>
      <c r="K60" s="126"/>
      <c r="L60" s="126"/>
    </row>
    <row r="61" spans="1:12" x14ac:dyDescent="0.2">
      <c r="A61" s="126"/>
      <c r="B61" s="126"/>
      <c r="C61" s="126"/>
      <c r="E61" s="126"/>
    </row>
    <row r="62" spans="1:12" x14ac:dyDescent="0.2">
      <c r="A62" s="126"/>
      <c r="B62" s="126"/>
      <c r="C62" s="126"/>
      <c r="E62" s="126"/>
    </row>
    <row r="63" spans="1:12" x14ac:dyDescent="0.2">
      <c r="A63" s="126"/>
      <c r="B63" s="126"/>
      <c r="C63" s="126"/>
      <c r="E63" s="126"/>
    </row>
    <row r="64" spans="1:12" x14ac:dyDescent="0.2">
      <c r="A64" s="126"/>
      <c r="B64" s="126"/>
      <c r="C64" s="126"/>
      <c r="E64" s="126"/>
    </row>
    <row r="65" spans="1:5" x14ac:dyDescent="0.2">
      <c r="A65" s="126"/>
      <c r="B65" s="126"/>
      <c r="C65" s="126"/>
      <c r="E65" s="126"/>
    </row>
    <row r="66" spans="1:5" x14ac:dyDescent="0.2">
      <c r="A66" s="126"/>
      <c r="B66" s="126"/>
      <c r="C66" s="126"/>
      <c r="E66" s="126"/>
    </row>
    <row r="67" spans="1:5" x14ac:dyDescent="0.2">
      <c r="A67" s="126"/>
      <c r="B67" s="126"/>
      <c r="C67" s="126"/>
      <c r="E67" s="126"/>
    </row>
    <row r="68" spans="1:5" x14ac:dyDescent="0.2">
      <c r="A68" s="126"/>
      <c r="B68" s="126"/>
      <c r="C68" s="126"/>
      <c r="E68" s="126"/>
    </row>
    <row r="69" spans="1:5" x14ac:dyDescent="0.2">
      <c r="A69" s="126"/>
      <c r="B69" s="126"/>
      <c r="C69" s="126"/>
      <c r="E69" s="126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3"/>
  <dimension ref="A1:P35"/>
  <sheetViews>
    <sheetView topLeftCell="A4" zoomScaleNormal="100" workbookViewId="0">
      <selection activeCell="E15" sqref="E15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10.28515625" style="97" bestFit="1" customWidth="1"/>
    <col min="6" max="6" width="9.7109375" bestFit="1" customWidth="1"/>
    <col min="15" max="15" width="11.28515625" bestFit="1" customWidth="1"/>
  </cols>
  <sheetData>
    <row r="1" spans="1:8" s="121" customFormat="1" ht="14.25" x14ac:dyDescent="0.2">
      <c r="A1" s="9" t="s">
        <v>110</v>
      </c>
      <c r="B1" s="119"/>
      <c r="C1" s="119"/>
      <c r="E1" s="122"/>
    </row>
    <row r="2" spans="1:8" s="121" customFormat="1" ht="14.25" x14ac:dyDescent="0.2">
      <c r="A2" s="115" t="s">
        <v>130</v>
      </c>
      <c r="B2" s="119"/>
      <c r="C2" s="119"/>
      <c r="E2" s="122"/>
    </row>
    <row r="3" spans="1:8" s="121" customFormat="1" ht="14.25" x14ac:dyDescent="0.2">
      <c r="A3" s="7" t="s">
        <v>111</v>
      </c>
      <c r="B3" s="119"/>
      <c r="C3" s="119"/>
      <c r="E3" s="122"/>
    </row>
    <row r="4" spans="1:8" s="121" customFormat="1" ht="14.25" x14ac:dyDescent="0.2">
      <c r="A4" s="7"/>
      <c r="B4" s="119"/>
      <c r="C4" s="119"/>
      <c r="E4" s="122"/>
    </row>
    <row r="5" spans="1:8" s="2" customFormat="1" ht="15.6" customHeight="1" x14ac:dyDescent="0.2">
      <c r="A5" s="236"/>
      <c r="B5" s="114"/>
      <c r="C5" s="114"/>
      <c r="D5" s="114"/>
      <c r="E5" s="114"/>
      <c r="F5" s="114"/>
      <c r="G5" s="4"/>
    </row>
    <row r="6" spans="1:8" s="2" customFormat="1" ht="16.5" customHeight="1" x14ac:dyDescent="0.2">
      <c r="A6" s="236"/>
      <c r="B6" s="3"/>
      <c r="C6" s="3"/>
      <c r="D6" s="4"/>
      <c r="E6" s="4"/>
      <c r="F6" s="4"/>
      <c r="G6" s="4"/>
    </row>
    <row r="7" spans="1:8" s="121" customFormat="1" ht="15" thickBot="1" x14ac:dyDescent="0.25">
      <c r="B7" s="119"/>
      <c r="C7" s="119"/>
      <c r="E7" s="122"/>
    </row>
    <row r="8" spans="1:8" ht="15.75" x14ac:dyDescent="0.2">
      <c r="A8" s="390" t="s">
        <v>121</v>
      </c>
      <c r="B8" s="391"/>
      <c r="C8" s="391"/>
      <c r="D8" s="391"/>
      <c r="E8" s="391"/>
      <c r="F8" s="392"/>
    </row>
    <row r="9" spans="1:8" ht="16.5" thickBot="1" x14ac:dyDescent="0.25">
      <c r="A9" s="215"/>
      <c r="B9" s="216"/>
      <c r="C9" s="216"/>
      <c r="D9" s="216"/>
      <c r="E9" s="216"/>
      <c r="F9" s="217"/>
    </row>
    <row r="10" spans="1:8" ht="15" x14ac:dyDescent="0.25">
      <c r="A10" s="167"/>
      <c r="B10" s="120"/>
      <c r="C10" s="120"/>
      <c r="D10" s="384" t="s">
        <v>129</v>
      </c>
      <c r="E10" s="385"/>
      <c r="F10" s="386"/>
      <c r="G10" s="121"/>
      <c r="H10" s="121"/>
    </row>
    <row r="11" spans="1:8" ht="15" thickBot="1" x14ac:dyDescent="0.25">
      <c r="A11" s="166"/>
      <c r="B11" s="168"/>
      <c r="C11" s="168"/>
      <c r="D11" s="169" t="s">
        <v>102</v>
      </c>
      <c r="E11" s="170" t="s">
        <v>103</v>
      </c>
      <c r="F11" s="171" t="s">
        <v>104</v>
      </c>
      <c r="G11" s="121"/>
      <c r="H11" s="121"/>
    </row>
    <row r="12" spans="1:8" ht="14.25" x14ac:dyDescent="0.2">
      <c r="A12" s="312" t="s">
        <v>32</v>
      </c>
      <c r="B12" s="313" t="s">
        <v>33</v>
      </c>
      <c r="C12" s="314">
        <v>0.02</v>
      </c>
      <c r="D12" s="315">
        <v>2.9700000000000001E-2</v>
      </c>
      <c r="E12" s="316">
        <v>5.0799999999999998E-2</v>
      </c>
      <c r="F12" s="317">
        <v>6.2700000000000006E-2</v>
      </c>
      <c r="G12" s="121"/>
      <c r="H12" s="121"/>
    </row>
    <row r="13" spans="1:8" ht="14.25" x14ac:dyDescent="0.2">
      <c r="A13" s="318" t="s">
        <v>34</v>
      </c>
      <c r="B13" s="319" t="s">
        <v>35</v>
      </c>
      <c r="C13" s="320">
        <v>0.01</v>
      </c>
      <c r="D13" s="315">
        <f>0.3%+0.56%</f>
        <v>8.6E-3</v>
      </c>
      <c r="E13" s="316">
        <f>0.48%+0.85%</f>
        <v>1.3299999999999999E-2</v>
      </c>
      <c r="F13" s="317">
        <f>0.82%+0.89%</f>
        <v>1.7099999999999997E-2</v>
      </c>
      <c r="G13" s="121"/>
      <c r="H13" s="121"/>
    </row>
    <row r="14" spans="1:8" ht="14.25" x14ac:dyDescent="0.2">
      <c r="A14" s="318" t="s">
        <v>36</v>
      </c>
      <c r="B14" s="319" t="s">
        <v>37</v>
      </c>
      <c r="C14" s="320">
        <v>0.05</v>
      </c>
      <c r="D14" s="315">
        <v>7.7799999999999994E-2</v>
      </c>
      <c r="E14" s="316">
        <v>0.1085</v>
      </c>
      <c r="F14" s="317">
        <v>0.13550000000000001</v>
      </c>
      <c r="G14" s="121"/>
      <c r="H14" s="121"/>
    </row>
    <row r="15" spans="1:8" ht="14.25" x14ac:dyDescent="0.2">
      <c r="A15" s="318" t="s">
        <v>38</v>
      </c>
      <c r="B15" s="319" t="s">
        <v>39</v>
      </c>
      <c r="C15" s="321">
        <f>(1+E15)^(E16/252)-1</f>
        <v>4.5072974970259416E-3</v>
      </c>
      <c r="D15" s="315" t="s">
        <v>137</v>
      </c>
      <c r="E15" s="322">
        <v>0.12</v>
      </c>
      <c r="F15" s="323"/>
      <c r="G15" s="121"/>
      <c r="H15" s="121"/>
    </row>
    <row r="16" spans="1:8" ht="15" thickBot="1" x14ac:dyDescent="0.25">
      <c r="A16" s="318" t="s">
        <v>246</v>
      </c>
      <c r="B16" s="389" t="s">
        <v>40</v>
      </c>
      <c r="C16" s="320">
        <v>0.03</v>
      </c>
      <c r="D16" s="324" t="s">
        <v>105</v>
      </c>
      <c r="E16" s="325">
        <v>10</v>
      </c>
      <c r="F16" s="326"/>
      <c r="G16" s="121"/>
      <c r="H16" s="121"/>
    </row>
    <row r="17" spans="1:16" ht="15" thickBot="1" x14ac:dyDescent="0.25">
      <c r="A17" s="327" t="s">
        <v>247</v>
      </c>
      <c r="B17" s="389"/>
      <c r="C17" s="328">
        <v>3.6499999999999998E-2</v>
      </c>
      <c r="D17" s="329"/>
      <c r="E17" s="330"/>
      <c r="F17" s="326"/>
      <c r="G17" s="121"/>
      <c r="H17" s="121"/>
    </row>
    <row r="18" spans="1:16" ht="15" thickBot="1" x14ac:dyDescent="0.25">
      <c r="A18" s="331" t="s">
        <v>41</v>
      </c>
      <c r="B18" s="332"/>
      <c r="C18" s="333"/>
      <c r="D18" s="329"/>
      <c r="E18" s="330"/>
      <c r="F18" s="326"/>
      <c r="G18" s="121"/>
      <c r="H18" s="121"/>
      <c r="O18" s="275"/>
      <c r="P18" s="276"/>
    </row>
    <row r="19" spans="1:16" ht="15" thickBot="1" x14ac:dyDescent="0.25">
      <c r="A19" s="334" t="s">
        <v>42</v>
      </c>
      <c r="B19" s="335"/>
      <c r="C19" s="336"/>
      <c r="D19" s="329"/>
      <c r="E19" s="330"/>
      <c r="F19" s="326"/>
      <c r="G19" s="121"/>
      <c r="H19" s="121"/>
    </row>
    <row r="20" spans="1:16" ht="15.75" thickBot="1" x14ac:dyDescent="0.25">
      <c r="A20" s="337" t="s">
        <v>43</v>
      </c>
      <c r="B20" s="338"/>
      <c r="C20" s="339">
        <f>ROUND((((1+C12+C13)*(1+C14)*(1+C15))/(1-(C16+C17))-1),4)</f>
        <v>0.1638</v>
      </c>
      <c r="D20" s="340">
        <v>0.21429999999999999</v>
      </c>
      <c r="E20" s="341">
        <v>0.2717</v>
      </c>
      <c r="F20" s="342">
        <v>0.3362</v>
      </c>
      <c r="G20" s="121"/>
      <c r="H20" s="121"/>
    </row>
    <row r="21" spans="1:16" ht="14.25" x14ac:dyDescent="0.2">
      <c r="A21" s="121"/>
      <c r="B21" s="121"/>
      <c r="C21" s="121"/>
      <c r="D21" s="121"/>
      <c r="E21" s="122"/>
      <c r="F21" s="121"/>
      <c r="G21" s="121"/>
      <c r="H21" s="121"/>
      <c r="O21" s="277"/>
    </row>
    <row r="22" spans="1:16" ht="14.25" x14ac:dyDescent="0.2">
      <c r="A22" s="121"/>
      <c r="B22" s="121"/>
      <c r="C22" s="121"/>
      <c r="D22" s="121"/>
      <c r="E22" s="122"/>
      <c r="F22" s="121"/>
      <c r="G22" s="121"/>
      <c r="H22" s="121"/>
      <c r="O22" s="277"/>
    </row>
    <row r="23" spans="1:16" ht="14.25" x14ac:dyDescent="0.2">
      <c r="A23" s="121"/>
      <c r="B23" s="121"/>
      <c r="C23" s="121"/>
      <c r="D23" s="121"/>
      <c r="E23" s="122"/>
      <c r="F23" s="121"/>
      <c r="G23" s="121"/>
      <c r="H23" s="121"/>
    </row>
    <row r="24" spans="1:16" ht="13.5" thickBot="1" x14ac:dyDescent="0.25"/>
    <row r="25" spans="1:16" ht="15" x14ac:dyDescent="0.25">
      <c r="A25" s="167"/>
      <c r="B25" s="120"/>
      <c r="C25" s="120"/>
      <c r="D25" s="384" t="s">
        <v>129</v>
      </c>
      <c r="E25" s="385"/>
      <c r="F25" s="386"/>
    </row>
    <row r="26" spans="1:16" ht="15" thickBot="1" x14ac:dyDescent="0.25">
      <c r="A26" s="166"/>
      <c r="B26" s="168"/>
      <c r="C26" s="168"/>
      <c r="D26" s="169" t="s">
        <v>102</v>
      </c>
      <c r="E26" s="170" t="s">
        <v>103</v>
      </c>
      <c r="F26" s="171" t="s">
        <v>104</v>
      </c>
    </row>
    <row r="27" spans="1:16" ht="14.25" x14ac:dyDescent="0.2">
      <c r="A27" s="172" t="s">
        <v>32</v>
      </c>
      <c r="B27" s="173" t="s">
        <v>33</v>
      </c>
      <c r="C27" s="174">
        <v>0.01</v>
      </c>
      <c r="D27" s="194">
        <v>2.9700000000000001E-2</v>
      </c>
      <c r="E27" s="195">
        <v>5.0799999999999998E-2</v>
      </c>
      <c r="F27" s="196">
        <v>6.2700000000000006E-2</v>
      </c>
    </row>
    <row r="28" spans="1:16" ht="14.25" x14ac:dyDescent="0.2">
      <c r="A28" s="176" t="s">
        <v>34</v>
      </c>
      <c r="B28" s="302" t="s">
        <v>35</v>
      </c>
      <c r="C28" s="177">
        <v>0.01</v>
      </c>
      <c r="D28" s="194">
        <f>0.3%+0.56%</f>
        <v>8.6E-3</v>
      </c>
      <c r="E28" s="195">
        <f>0.48%+0.85%</f>
        <v>1.3299999999999999E-2</v>
      </c>
      <c r="F28" s="196">
        <f>0.82%+0.89%</f>
        <v>1.7099999999999997E-2</v>
      </c>
    </row>
    <row r="29" spans="1:16" ht="14.25" x14ac:dyDescent="0.2">
      <c r="A29" s="176" t="s">
        <v>36</v>
      </c>
      <c r="B29" s="302" t="s">
        <v>37</v>
      </c>
      <c r="C29" s="177">
        <v>0.08</v>
      </c>
      <c r="D29" s="194">
        <v>7.7799999999999994E-2</v>
      </c>
      <c r="E29" s="195">
        <v>0.1085</v>
      </c>
      <c r="F29" s="196">
        <v>0.13550000000000001</v>
      </c>
    </row>
    <row r="30" spans="1:16" ht="14.25" x14ac:dyDescent="0.2">
      <c r="A30" s="176" t="s">
        <v>38</v>
      </c>
      <c r="B30" s="302" t="s">
        <v>39</v>
      </c>
      <c r="C30" s="178">
        <f>(1+E30)^(E31/252)-1</f>
        <v>3.4256038665441135E-3</v>
      </c>
      <c r="D30" s="194" t="s">
        <v>137</v>
      </c>
      <c r="E30" s="179">
        <v>0.09</v>
      </c>
      <c r="F30" s="175"/>
    </row>
    <row r="31" spans="1:16" ht="14.25" x14ac:dyDescent="0.2">
      <c r="A31" s="176" t="s">
        <v>180</v>
      </c>
      <c r="B31" s="387" t="s">
        <v>40</v>
      </c>
      <c r="C31" s="177">
        <v>0.1</v>
      </c>
      <c r="D31" s="234" t="s">
        <v>105</v>
      </c>
      <c r="E31" s="180">
        <v>10</v>
      </c>
      <c r="F31" s="181"/>
    </row>
    <row r="32" spans="1:16" ht="15" thickBot="1" x14ac:dyDescent="0.25">
      <c r="A32" s="182"/>
      <c r="B32" s="388"/>
      <c r="C32" s="183"/>
      <c r="D32" s="165"/>
      <c r="E32" s="184"/>
      <c r="F32" s="181"/>
    </row>
    <row r="33" spans="1:6" ht="14.25" x14ac:dyDescent="0.2">
      <c r="A33" s="185" t="s">
        <v>41</v>
      </c>
      <c r="B33" s="186"/>
      <c r="C33" s="187"/>
      <c r="D33" s="165"/>
      <c r="E33" s="184"/>
      <c r="F33" s="181"/>
    </row>
    <row r="34" spans="1:6" ht="15" thickBot="1" x14ac:dyDescent="0.25">
      <c r="A34" s="188" t="s">
        <v>42</v>
      </c>
      <c r="B34" s="189"/>
      <c r="C34" s="190"/>
      <c r="D34" s="165"/>
      <c r="E34" s="184"/>
      <c r="F34" s="181"/>
    </row>
    <row r="35" spans="1:6" ht="15.75" thickBot="1" x14ac:dyDescent="0.25">
      <c r="A35" s="191" t="s">
        <v>43</v>
      </c>
      <c r="B35" s="192"/>
      <c r="C35" s="193">
        <f>ROUND((((1+C27+C28)*(1+C29)*(1+C30))/(1-(C31+C32))-1),4)</f>
        <v>0.22819999999999999</v>
      </c>
      <c r="D35" s="197">
        <v>0.21429999999999999</v>
      </c>
      <c r="E35" s="198">
        <v>0.2717</v>
      </c>
      <c r="F35" s="199">
        <v>0.3362</v>
      </c>
    </row>
  </sheetData>
  <mergeCells count="5">
    <mergeCell ref="D25:F25"/>
    <mergeCell ref="B31:B32"/>
    <mergeCell ref="B16:B17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"/>
  <dimension ref="A1:C27"/>
  <sheetViews>
    <sheetView topLeftCell="A7" workbookViewId="0">
      <selection activeCell="D31" sqref="D31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3" ht="19.5" customHeight="1" thickBot="1" x14ac:dyDescent="0.25">
      <c r="A1" s="393" t="s">
        <v>122</v>
      </c>
      <c r="B1" s="394"/>
    </row>
    <row r="2" spans="1:3" s="87" customFormat="1" ht="19.5" customHeight="1" x14ac:dyDescent="0.2">
      <c r="A2" s="218" t="s">
        <v>112</v>
      </c>
      <c r="B2" s="219" t="s">
        <v>138</v>
      </c>
    </row>
    <row r="3" spans="1:3" ht="19.5" customHeight="1" x14ac:dyDescent="0.2">
      <c r="A3" s="128">
        <v>1</v>
      </c>
      <c r="B3" s="127">
        <v>33.629999999999995</v>
      </c>
      <c r="C3" s="295">
        <f>100-B3</f>
        <v>66.37</v>
      </c>
    </row>
    <row r="4" spans="1:3" ht="19.5" customHeight="1" x14ac:dyDescent="0.2">
      <c r="A4" s="128">
        <v>2</v>
      </c>
      <c r="B4" s="127">
        <v>43.13</v>
      </c>
      <c r="C4" s="295">
        <f t="shared" ref="C4:C17" si="0">100-B4</f>
        <v>56.87</v>
      </c>
    </row>
    <row r="5" spans="1:3" ht="19.5" customHeight="1" x14ac:dyDescent="0.2">
      <c r="A5" s="128">
        <v>3</v>
      </c>
      <c r="B5" s="127">
        <v>48.68</v>
      </c>
      <c r="C5" s="295">
        <f t="shared" si="0"/>
        <v>51.32</v>
      </c>
    </row>
    <row r="6" spans="1:3" ht="19.5" customHeight="1" x14ac:dyDescent="0.2">
      <c r="A6" s="128">
        <v>4</v>
      </c>
      <c r="B6" s="127">
        <v>52.62</v>
      </c>
      <c r="C6" s="295">
        <f t="shared" si="0"/>
        <v>47.38</v>
      </c>
    </row>
    <row r="7" spans="1:3" ht="19.5" customHeight="1" x14ac:dyDescent="0.2">
      <c r="A7" s="128">
        <v>5</v>
      </c>
      <c r="B7" s="127">
        <v>55.679999999999993</v>
      </c>
      <c r="C7" s="295">
        <f t="shared" si="0"/>
        <v>44.320000000000007</v>
      </c>
    </row>
    <row r="8" spans="1:3" ht="19.5" customHeight="1" x14ac:dyDescent="0.2">
      <c r="A8" s="128">
        <v>6</v>
      </c>
      <c r="B8" s="127">
        <v>58.18</v>
      </c>
      <c r="C8" s="295">
        <f t="shared" si="0"/>
        <v>41.82</v>
      </c>
    </row>
    <row r="9" spans="1:3" ht="19.5" customHeight="1" x14ac:dyDescent="0.2">
      <c r="A9" s="128">
        <v>7</v>
      </c>
      <c r="B9" s="127">
        <v>60.29</v>
      </c>
      <c r="C9" s="295">
        <f t="shared" si="0"/>
        <v>39.71</v>
      </c>
    </row>
    <row r="10" spans="1:3" ht="19.5" customHeight="1" x14ac:dyDescent="0.2">
      <c r="A10" s="128">
        <v>8</v>
      </c>
      <c r="B10" s="127">
        <v>62.12</v>
      </c>
      <c r="C10" s="295">
        <f t="shared" si="0"/>
        <v>37.880000000000003</v>
      </c>
    </row>
    <row r="11" spans="1:3" ht="19.5" customHeight="1" x14ac:dyDescent="0.2">
      <c r="A11" s="128">
        <v>9</v>
      </c>
      <c r="B11" s="127">
        <v>63.73</v>
      </c>
      <c r="C11" s="295">
        <f t="shared" si="0"/>
        <v>36.270000000000003</v>
      </c>
    </row>
    <row r="12" spans="1:3" ht="19.5" customHeight="1" x14ac:dyDescent="0.2">
      <c r="A12" s="128">
        <v>10</v>
      </c>
      <c r="B12" s="127">
        <v>65.180000000000007</v>
      </c>
      <c r="C12" s="295">
        <f t="shared" si="0"/>
        <v>34.819999999999993</v>
      </c>
    </row>
    <row r="13" spans="1:3" ht="19.5" customHeight="1" x14ac:dyDescent="0.2">
      <c r="A13" s="128">
        <v>11</v>
      </c>
      <c r="B13" s="127">
        <v>66.47999999999999</v>
      </c>
      <c r="C13" s="295">
        <f t="shared" si="0"/>
        <v>33.52000000000001</v>
      </c>
    </row>
    <row r="14" spans="1:3" ht="19.5" customHeight="1" x14ac:dyDescent="0.2">
      <c r="A14" s="128">
        <v>12</v>
      </c>
      <c r="B14" s="127">
        <v>67.67</v>
      </c>
      <c r="C14" s="295">
        <f t="shared" si="0"/>
        <v>32.33</v>
      </c>
    </row>
    <row r="15" spans="1:3" ht="19.5" customHeight="1" x14ac:dyDescent="0.2">
      <c r="A15" s="128">
        <v>13</v>
      </c>
      <c r="B15" s="127">
        <v>68.77</v>
      </c>
      <c r="C15" s="295">
        <f t="shared" si="0"/>
        <v>31.230000000000004</v>
      </c>
    </row>
    <row r="16" spans="1:3" ht="19.5" customHeight="1" x14ac:dyDescent="0.2">
      <c r="A16" s="128">
        <v>14</v>
      </c>
      <c r="B16" s="127">
        <v>69.789999999999992</v>
      </c>
      <c r="C16" s="295">
        <f t="shared" si="0"/>
        <v>30.210000000000008</v>
      </c>
    </row>
    <row r="17" spans="1:3" ht="19.5" customHeight="1" thickBot="1" x14ac:dyDescent="0.25">
      <c r="A17" s="129">
        <v>15</v>
      </c>
      <c r="B17" s="130">
        <v>70.73</v>
      </c>
      <c r="C17" s="295">
        <f t="shared" si="0"/>
        <v>29.269999999999996</v>
      </c>
    </row>
    <row r="18" spans="1:3" ht="19.5" customHeight="1" x14ac:dyDescent="0.2">
      <c r="A18" s="265">
        <v>16</v>
      </c>
      <c r="B18" s="345">
        <v>71.615465494684997</v>
      </c>
    </row>
    <row r="19" spans="1:3" ht="19.5" customHeight="1" thickBot="1" x14ac:dyDescent="0.25">
      <c r="A19" s="129">
        <v>17</v>
      </c>
      <c r="B19" s="345">
        <v>72.446022813570153</v>
      </c>
    </row>
    <row r="20" spans="1:3" ht="19.5" customHeight="1" x14ac:dyDescent="0.2">
      <c r="A20" s="265">
        <v>18</v>
      </c>
      <c r="B20" s="345">
        <v>73.229093083177446</v>
      </c>
    </row>
    <row r="21" spans="1:3" ht="19.5" customHeight="1" thickBot="1" x14ac:dyDescent="0.25">
      <c r="A21" s="129">
        <v>19</v>
      </c>
      <c r="B21" s="345">
        <v>73.969814014580237</v>
      </c>
    </row>
    <row r="22" spans="1:3" ht="19.5" customHeight="1" x14ac:dyDescent="0.2">
      <c r="A22" s="265">
        <v>20</v>
      </c>
      <c r="B22" s="345">
        <v>74.67253214768968</v>
      </c>
    </row>
    <row r="23" spans="1:3" ht="19.5" customHeight="1" x14ac:dyDescent="0.2">
      <c r="A23" s="265">
        <v>21</v>
      </c>
      <c r="B23" s="345">
        <v>75.340957396810893</v>
      </c>
    </row>
    <row r="24" spans="1:3" ht="19.5" customHeight="1" x14ac:dyDescent="0.2">
      <c r="A24" s="265">
        <v>22</v>
      </c>
      <c r="B24" s="345">
        <v>75.978281611008924</v>
      </c>
    </row>
    <row r="25" spans="1:3" ht="19.5" customHeight="1" x14ac:dyDescent="0.2">
      <c r="A25" s="265">
        <v>23</v>
      </c>
      <c r="B25" s="345">
        <v>76.587270758229351</v>
      </c>
    </row>
    <row r="26" spans="1:3" ht="19.5" customHeight="1" x14ac:dyDescent="0.2">
      <c r="A26" s="265">
        <v>24</v>
      </c>
      <c r="B26" s="345">
        <v>77.170337475766857</v>
      </c>
    </row>
    <row r="27" spans="1:3" ht="19.5" customHeight="1" x14ac:dyDescent="0.2">
      <c r="A27" s="265">
        <v>25</v>
      </c>
      <c r="B27" s="345">
        <v>77.729598800694347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/>
  <dimension ref="A1:A17"/>
  <sheetViews>
    <sheetView workbookViewId="0">
      <selection activeCell="E22" sqref="E22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03" t="s">
        <v>126</v>
      </c>
    </row>
    <row r="2" spans="1:1" x14ac:dyDescent="0.2">
      <c r="A2" s="200"/>
    </row>
    <row r="3" spans="1:1" x14ac:dyDescent="0.2">
      <c r="A3" s="200" t="s">
        <v>131</v>
      </c>
    </row>
    <row r="4" spans="1:1" x14ac:dyDescent="0.2">
      <c r="A4" s="200"/>
    </row>
    <row r="5" spans="1:1" x14ac:dyDescent="0.2">
      <c r="A5" s="200"/>
    </row>
    <row r="6" spans="1:1" x14ac:dyDescent="0.2">
      <c r="A6" s="200"/>
    </row>
    <row r="7" spans="1:1" x14ac:dyDescent="0.2">
      <c r="A7" s="200"/>
    </row>
    <row r="8" spans="1:1" x14ac:dyDescent="0.2">
      <c r="A8" s="200"/>
    </row>
    <row r="9" spans="1:1" x14ac:dyDescent="0.2">
      <c r="A9" s="200"/>
    </row>
    <row r="10" spans="1:1" x14ac:dyDescent="0.2">
      <c r="A10" s="200"/>
    </row>
    <row r="11" spans="1:1" x14ac:dyDescent="0.2">
      <c r="A11" s="200"/>
    </row>
    <row r="12" spans="1:1" ht="19.5" x14ac:dyDescent="0.35">
      <c r="A12" s="201" t="s">
        <v>123</v>
      </c>
    </row>
    <row r="13" spans="1:1" ht="15" x14ac:dyDescent="0.2">
      <c r="A13" s="201" t="s">
        <v>47</v>
      </c>
    </row>
    <row r="14" spans="1:1" ht="15" x14ac:dyDescent="0.2">
      <c r="A14" s="201" t="s">
        <v>49</v>
      </c>
    </row>
    <row r="15" spans="1:1" ht="19.5" x14ac:dyDescent="0.35">
      <c r="A15" s="201" t="s">
        <v>124</v>
      </c>
    </row>
    <row r="16" spans="1:1" ht="19.5" x14ac:dyDescent="0.35">
      <c r="A16" s="201" t="s">
        <v>125</v>
      </c>
    </row>
    <row r="17" spans="1:1" ht="15.75" thickBot="1" x14ac:dyDescent="0.25">
      <c r="A17" s="202" t="s">
        <v>48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6</vt:i4>
      </vt:variant>
    </vt:vector>
  </HeadingPairs>
  <TitlesOfParts>
    <vt:vector size="15" baseType="lpstr">
      <vt:lpstr>1. Transporte escolar van</vt:lpstr>
      <vt:lpstr>1. Transporte escolar micro</vt:lpstr>
      <vt:lpstr>1. Transporte escolar onibus</vt:lpstr>
      <vt:lpstr>rotas</vt:lpstr>
      <vt:lpstr>rotas2</vt:lpstr>
      <vt:lpstr>2.Encargos Sociais</vt:lpstr>
      <vt:lpstr>4.BDI</vt:lpstr>
      <vt:lpstr>5. Depreciação</vt:lpstr>
      <vt:lpstr>6.Remuneração de capital</vt:lpstr>
      <vt:lpstr>AbaDeprec</vt:lpstr>
      <vt:lpstr>AbaRemun</vt:lpstr>
      <vt:lpstr>'1. Transporte escolar micro'!Area_de_impressao</vt:lpstr>
      <vt:lpstr>'1. Transporte escolar onibus'!Area_de_impressao</vt:lpstr>
      <vt:lpstr>'1. Transporte escolar van'!Area_de_impressao</vt:lpstr>
      <vt:lpstr>'2.Encargos Sociais'!Area_de_impressao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2026-03-26T16:25:40Z</cp:lastPrinted>
  <dcterms:created xsi:type="dcterms:W3CDTF">2000-12-13T10:02:50Z</dcterms:created>
  <dcterms:modified xsi:type="dcterms:W3CDTF">2026-03-30T13:29:40Z</dcterms:modified>
</cp:coreProperties>
</file>