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370" windowHeight="0" tabRatio="802"/>
  </bookViews>
  <sheets>
    <sheet name="1. Serviços terceirizados" sheetId="2" r:id="rId1"/>
    <sheet name="2.Encargos Sociais" sheetId="8" r:id="rId2"/>
    <sheet name="3.BDI" sheetId="4" r:id="rId3"/>
    <sheet name="4.Locais de trabalho" sheetId="9" r:id="rId4"/>
  </sheets>
  <definedNames>
    <definedName name="AbaDeprec">#REF!</definedName>
    <definedName name="AbaRemun">#REF!</definedName>
    <definedName name="_xlnm.Print_Area" localSheetId="0">'1. Serviços terceirizados'!$A$11:$F$163</definedName>
    <definedName name="_xlnm.Print_Area" localSheetId="1">'2.Encargos Sociais'!#REF!</definedName>
  </definedNames>
  <calcPr calcId="162913"/>
</workbook>
</file>

<file path=xl/calcChain.xml><?xml version="1.0" encoding="utf-8"?>
<calcChain xmlns="http://schemas.openxmlformats.org/spreadsheetml/2006/main">
  <c r="E130" i="2" l="1"/>
  <c r="E129" i="2"/>
  <c r="D131" i="2" s="1"/>
  <c r="E131" i="2" s="1"/>
  <c r="F132" i="2" s="1"/>
  <c r="E128" i="2"/>
  <c r="D97" i="2" l="1"/>
  <c r="D98" i="2" s="1"/>
  <c r="G97" i="2"/>
  <c r="E124" i="2" l="1"/>
  <c r="E32" i="2" l="1"/>
  <c r="D99" i="2" l="1"/>
  <c r="D100" i="2"/>
  <c r="H35" i="9" l="1"/>
  <c r="H11" i="9"/>
  <c r="C162" i="2"/>
  <c r="A20" i="2"/>
  <c r="E35" i="2"/>
  <c r="B152" i="2" s="1"/>
  <c r="B161" i="2" s="1"/>
  <c r="A152" i="2"/>
  <c r="A161" i="2" s="1"/>
  <c r="C131" i="2"/>
  <c r="C113" i="2"/>
  <c r="E113" i="2" s="1"/>
  <c r="C103" i="2"/>
  <c r="C101" i="2"/>
  <c r="C92" i="2"/>
  <c r="A72" i="2"/>
  <c r="A92" i="2" s="1"/>
  <c r="C77" i="2"/>
  <c r="D75" i="2"/>
  <c r="E75" i="2" s="1"/>
  <c r="E74" i="2"/>
  <c r="A113" i="2" l="1"/>
  <c r="A103" i="2"/>
  <c r="E76" i="2"/>
  <c r="D77" i="2" s="1"/>
  <c r="E77" i="2" s="1"/>
  <c r="E78" i="2" s="1"/>
  <c r="D79" i="2" s="1"/>
  <c r="E79" i="2" s="1"/>
  <c r="H7" i="9" l="1"/>
  <c r="H8" i="9"/>
  <c r="H9" i="9"/>
  <c r="H10" i="9"/>
  <c r="H12" i="9"/>
  <c r="H13" i="9"/>
  <c r="H14" i="9"/>
  <c r="H15" i="9"/>
  <c r="H16" i="9"/>
  <c r="H17" i="9"/>
  <c r="H18" i="9"/>
  <c r="H19" i="9"/>
  <c r="H20" i="9"/>
  <c r="H21" i="9"/>
  <c r="H22" i="9"/>
  <c r="H23" i="9"/>
  <c r="H24" i="9"/>
  <c r="H25" i="9"/>
  <c r="H26" i="9"/>
  <c r="H27" i="9"/>
  <c r="H28" i="9"/>
  <c r="H29" i="9"/>
  <c r="H30" i="9"/>
  <c r="H31" i="9"/>
  <c r="H32" i="9"/>
  <c r="H33" i="9"/>
  <c r="H34" i="9"/>
  <c r="H36" i="9"/>
  <c r="H37" i="9"/>
  <c r="H38" i="9"/>
  <c r="H39" i="9"/>
  <c r="H6" i="9"/>
  <c r="D40" i="9"/>
  <c r="E40" i="9"/>
  <c r="F40" i="9"/>
  <c r="G40" i="9"/>
  <c r="C40" i="9"/>
  <c r="H40" i="9" l="1"/>
  <c r="C99" i="2"/>
  <c r="E100" i="2" s="1"/>
  <c r="C97" i="2"/>
  <c r="C67" i="2"/>
  <c r="C57" i="2"/>
  <c r="C47" i="2"/>
  <c r="E98" i="2" l="1"/>
  <c r="H97" i="2"/>
  <c r="A22" i="2"/>
  <c r="D101" i="2" l="1"/>
  <c r="D103" i="2" l="1"/>
  <c r="D102" i="2"/>
  <c r="E102" i="2" s="1"/>
  <c r="A150" i="2"/>
  <c r="A159" i="2" s="1"/>
  <c r="A151" i="2"/>
  <c r="A160" i="2" s="1"/>
  <c r="A149" i="2"/>
  <c r="D104" i="2" l="1"/>
  <c r="E104" i="2" s="1"/>
  <c r="E122" i="2"/>
  <c r="E123" i="2"/>
  <c r="E125" i="2"/>
  <c r="E126" i="2"/>
  <c r="E127" i="2"/>
  <c r="F105" i="2" l="1"/>
  <c r="E22" i="2" s="1"/>
  <c r="C112" i="2"/>
  <c r="C91" i="2"/>
  <c r="C90" i="2"/>
  <c r="E34" i="2"/>
  <c r="B151" i="2" s="1"/>
  <c r="B160" i="2" s="1"/>
  <c r="E33" i="2"/>
  <c r="B150" i="2" s="1"/>
  <c r="B159" i="2" s="1"/>
  <c r="A18" i="2"/>
  <c r="A19" i="2"/>
  <c r="A17" i="2"/>
  <c r="A21" i="2"/>
  <c r="A62" i="2"/>
  <c r="A91" i="2" s="1"/>
  <c r="D65" i="2"/>
  <c r="E65" i="2" s="1"/>
  <c r="E64" i="2"/>
  <c r="A52" i="2"/>
  <c r="C89" i="2"/>
  <c r="E112" i="2" l="1"/>
  <c r="A112" i="2"/>
  <c r="A101" i="2"/>
  <c r="E66" i="2"/>
  <c r="D67" i="2" s="1"/>
  <c r="A23" i="2" l="1"/>
  <c r="D89" i="2"/>
  <c r="D90" i="2" s="1"/>
  <c r="D91" i="2" s="1"/>
  <c r="E91" i="2" l="1"/>
  <c r="D92" i="2"/>
  <c r="E92" i="2" s="1"/>
  <c r="B38" i="2"/>
  <c r="E80" i="2" s="1"/>
  <c r="F80" i="2" s="1"/>
  <c r="E20" i="2" l="1"/>
  <c r="E50" i="2"/>
  <c r="E70" i="2"/>
  <c r="C111" i="2"/>
  <c r="C110" i="2"/>
  <c r="A25" i="2"/>
  <c r="A24" i="2"/>
  <c r="E121" i="2"/>
  <c r="C152" i="2" l="1"/>
  <c r="E111" i="2"/>
  <c r="E110" i="2"/>
  <c r="F114" i="2" l="1"/>
  <c r="E23" i="2" s="1"/>
  <c r="E24" i="2"/>
  <c r="E25" i="2"/>
  <c r="D55" i="2" l="1"/>
  <c r="E55" i="2" s="1"/>
  <c r="D45" i="2" l="1"/>
  <c r="A26" i="2" l="1"/>
  <c r="A16" i="2"/>
  <c r="E36" i="2" l="1"/>
  <c r="B149" i="2" l="1"/>
  <c r="B153" i="2" s="1"/>
  <c r="B162" i="2" s="1"/>
  <c r="E60" i="2"/>
  <c r="C15" i="4"/>
  <c r="C20" i="4" s="1"/>
  <c r="C139" i="2" s="1"/>
  <c r="F13" i="4"/>
  <c r="E13" i="4"/>
  <c r="D13" i="4"/>
  <c r="E54" i="2"/>
  <c r="E44" i="2"/>
  <c r="D152" i="2" l="1"/>
  <c r="E152" i="2" s="1"/>
  <c r="F152" i="2" s="1"/>
  <c r="C161" i="2" s="1"/>
  <c r="D161" i="2" s="1"/>
  <c r="E161" i="2" s="1"/>
  <c r="B158" i="2"/>
  <c r="E56" i="2"/>
  <c r="E90" i="2"/>
  <c r="E89" i="2"/>
  <c r="E45" i="2"/>
  <c r="E46" i="2" s="1"/>
  <c r="D47" i="2" s="1"/>
  <c r="F93" i="2" l="1"/>
  <c r="D57" i="2"/>
  <c r="E21" i="2" l="1"/>
  <c r="E57" i="2" l="1"/>
  <c r="E58" i="2" s="1"/>
  <c r="D59" i="2" s="1"/>
  <c r="E59" i="2" s="1"/>
  <c r="F60" i="2" s="1"/>
  <c r="C150" i="2" s="1"/>
  <c r="E67" i="2"/>
  <c r="E47" i="2"/>
  <c r="E48" i="2" s="1"/>
  <c r="D49" i="2" s="1"/>
  <c r="E49" i="2" s="1"/>
  <c r="D150" i="2" l="1"/>
  <c r="E150" i="2" s="1"/>
  <c r="F150" i="2" s="1"/>
  <c r="C159" i="2" s="1"/>
  <c r="D159" i="2" s="1"/>
  <c r="E159" i="2" s="1"/>
  <c r="E68" i="2"/>
  <c r="D69" i="2" s="1"/>
  <c r="E69" i="2" s="1"/>
  <c r="F70" i="2" s="1"/>
  <c r="F50" i="2"/>
  <c r="C149" i="2" s="1"/>
  <c r="D149" i="2" s="1"/>
  <c r="E18" i="2"/>
  <c r="C151" i="2" l="1"/>
  <c r="D151" i="2" s="1"/>
  <c r="E151" i="2" s="1"/>
  <c r="F116" i="2"/>
  <c r="F134" i="2" s="1"/>
  <c r="E17" i="2"/>
  <c r="E19" i="2"/>
  <c r="C153" i="2" l="1"/>
  <c r="D139" i="2"/>
  <c r="E139" i="2" s="1"/>
  <c r="F140" i="2" s="1"/>
  <c r="F142" i="2" s="1"/>
  <c r="F144" i="2" s="1"/>
  <c r="D153" i="2"/>
  <c r="F151" i="2"/>
  <c r="C160" i="2" s="1"/>
  <c r="D160" i="2" s="1"/>
  <c r="E160" i="2" s="1"/>
  <c r="E16" i="2"/>
  <c r="E149" i="2" l="1"/>
  <c r="E153" i="2" s="1"/>
  <c r="E26" i="2"/>
  <c r="E27" i="2" l="1"/>
  <c r="F23" i="2" s="1"/>
  <c r="F149" i="2"/>
  <c r="A90" i="2"/>
  <c r="F25" i="2" l="1"/>
  <c r="C158" i="2"/>
  <c r="D158" i="2" s="1"/>
  <c r="D162" i="2" s="1"/>
  <c r="E162" i="2" s="1"/>
  <c r="A111" i="2"/>
  <c r="A99" i="2"/>
  <c r="F22" i="2"/>
  <c r="F20" i="2"/>
  <c r="F26" i="2"/>
  <c r="F18" i="2"/>
  <c r="F17" i="2"/>
  <c r="F24" i="2"/>
  <c r="F21" i="2"/>
  <c r="F16" i="2"/>
  <c r="F19" i="2"/>
  <c r="A42" i="2"/>
  <c r="A158" i="2" s="1"/>
  <c r="E158" i="2" l="1"/>
  <c r="F27" i="2"/>
  <c r="A89" i="2"/>
  <c r="A110" i="2" l="1"/>
  <c r="A97" i="2"/>
</calcChain>
</file>

<file path=xl/comments1.xml><?xml version="1.0" encoding="utf-8"?>
<comments xmlns="http://schemas.openxmlformats.org/spreadsheetml/2006/main">
  <authors>
    <author>Clauber Bridi</author>
  </authors>
  <commentList>
    <comment ref="A14" authorId="0" shapeId="0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38" authorId="0" shapeId="0">
      <text>
        <r>
          <rPr>
            <b/>
            <sz val="9"/>
            <color indexed="81"/>
            <rFont val="Tahoma"/>
            <family val="2"/>
          </rPr>
          <t>Informar o fator de utilização.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4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47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49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54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5" authorId="0" shape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57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59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64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65" authorId="0" shape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67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9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74" authorId="0" shapeId="0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75" authorId="0" shapeId="0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77" authorId="0" shapeId="0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79" authorId="0" shapeId="0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9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90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10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11" authorId="0" shapeId="0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C121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1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2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2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3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3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5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5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27" authorId="0" shapeId="0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27" authorId="0" shapeId="0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39" authorId="0" shapeId="0">
      <text>
        <r>
          <rPr>
            <sz val="9"/>
            <color indexed="81"/>
            <rFont val="Tahoma"/>
            <family val="2"/>
          </rPr>
          <t>Preencher a aba 3.BDI</t>
        </r>
      </text>
    </comment>
  </commentList>
</comments>
</file>

<file path=xl/comments2.xml><?xml version="1.0" encoding="utf-8"?>
<comments xmlns="http://schemas.openxmlformats.org/spreadsheetml/2006/main">
  <authors>
    <author>Clauber Bridi</author>
  </authors>
  <commentList>
    <comment ref="C12" authorId="0" shapeId="0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sharedStrings.xml><?xml version="1.0" encoding="utf-8"?>
<sst xmlns="http://schemas.openxmlformats.org/spreadsheetml/2006/main" count="315" uniqueCount="170">
  <si>
    <t>Adicional de Insalubridade</t>
  </si>
  <si>
    <t>%</t>
  </si>
  <si>
    <t>Soma</t>
  </si>
  <si>
    <t>Encargos Sociais</t>
  </si>
  <si>
    <t>Total do Efetivo</t>
  </si>
  <si>
    <t>homem</t>
  </si>
  <si>
    <t>mês</t>
  </si>
  <si>
    <t>unidade</t>
  </si>
  <si>
    <t>Benefícios e despesas indiretas</t>
  </si>
  <si>
    <t>Custo (R$/mês)</t>
  </si>
  <si>
    <t>Mão-de-obra</t>
  </si>
  <si>
    <t>Quantidade</t>
  </si>
  <si>
    <t>INSS</t>
  </si>
  <si>
    <t>FGTS</t>
  </si>
  <si>
    <t>Planilha de Composição de Custos</t>
  </si>
  <si>
    <t>Total de mão-de-obra (postos de trabalho)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</si>
  <si>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</si>
  <si>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</si>
  <si>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</si>
  <si>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</si>
  <si>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</si>
  <si>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</si>
  <si>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</si>
  <si>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</si>
  <si>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</si>
  <si>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</si>
  <si>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</si>
  <si>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</si>
  <si>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</si>
  <si>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</si>
  <si>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</si>
  <si>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</si>
  <si>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</si>
  <si>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</si>
  <si>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Custo Mensal com Mão-de-obra (R$/mês)</t>
  </si>
  <si>
    <t>Quantitativos</t>
  </si>
  <si>
    <t>INCRA</t>
  </si>
  <si>
    <t>SEBRAE</t>
  </si>
  <si>
    <t>1° Quartil</t>
  </si>
  <si>
    <t>Médio</t>
  </si>
  <si>
    <t>3° Quartil</t>
  </si>
  <si>
    <t>DU</t>
  </si>
  <si>
    <t>Fator de utilização</t>
  </si>
  <si>
    <t>Fator de utilização (FU)</t>
  </si>
  <si>
    <t>Descrição do Item</t>
  </si>
  <si>
    <t>Orçamento Sintético</t>
  </si>
  <si>
    <t>CUSTO TOTAL MENSAL COM DESPESAS OPERACIONAIS (R$/mês)</t>
  </si>
  <si>
    <t>PREÇO MENSAL TOTAL (R$/mês)</t>
  </si>
  <si>
    <t xml:space="preserve">2. Composição dos Encargos Sociais </t>
  </si>
  <si>
    <t>Custo unitário</t>
  </si>
  <si>
    <t>CUSTO MENSAL COM BDI (R$/mês)</t>
  </si>
  <si>
    <t>Referência estudo TCE</t>
  </si>
  <si>
    <t>i</t>
  </si>
  <si>
    <t>Total por Funcionário</t>
  </si>
  <si>
    <t>3. Benefícios e Despesas Indiretas - BDI</t>
  </si>
  <si>
    <t>2. Uniformes e Equipamentos de Proteção Individual</t>
  </si>
  <si>
    <t>Durabilidade (meses)</t>
  </si>
  <si>
    <t>Calça</t>
  </si>
  <si>
    <t>Camiseta</t>
  </si>
  <si>
    <t>par</t>
  </si>
  <si>
    <t>Luva de proteção</t>
  </si>
  <si>
    <t>2.1. Uniformes e EPIs</t>
  </si>
  <si>
    <t>Calçado</t>
  </si>
  <si>
    <t>Avental</t>
  </si>
  <si>
    <t>PREÇO TOTAL MENSAL</t>
  </si>
  <si>
    <t>NÚMERO DE REGISTRO NO MTE: RS000044/2024</t>
  </si>
  <si>
    <t>Convenção Coletiva De Trabalho 2024</t>
  </si>
  <si>
    <t>1. Mão-de-obra - 40h semanais</t>
  </si>
  <si>
    <t>VALOR POR FUNCIONÁRIO (R$/mês)</t>
  </si>
  <si>
    <t>Jaqueta</t>
  </si>
  <si>
    <t>1.1. Auxiliar de Limpeza</t>
  </si>
  <si>
    <t>Piso da categoria - (40 horas) - CBO 5143</t>
  </si>
  <si>
    <t>Copeiro</t>
  </si>
  <si>
    <t>Cozinheiro geral, cozinheiro açogueiro, cozinheiro, merendeiro de escola/creche</t>
  </si>
  <si>
    <t>Piso da categoria - (40 horas) - CBO 5132</t>
  </si>
  <si>
    <t>Monitor/atendente de creche ou albergue infantil</t>
  </si>
  <si>
    <t>Faxineiro, limpador, auxiliar de serviços gerais, auxiliar de limpeza, servente de limpeza, auxiliar de limpeza técnica em indústria automotiva</t>
  </si>
  <si>
    <t>BDI</t>
  </si>
  <si>
    <t>Mão de obra + EPI</t>
  </si>
  <si>
    <t>TOTAL</t>
  </si>
  <si>
    <t>VALOR UNITÁRIO</t>
  </si>
  <si>
    <t>VALOR MENSAL</t>
  </si>
  <si>
    <t>VALOR 12 MESES</t>
  </si>
  <si>
    <t>VALOR UNITÁRIO AJUSTADO (02 CASAS DECIMAIS)</t>
  </si>
  <si>
    <t>Piso da categoria - (40 horas) - CBO 3341</t>
  </si>
  <si>
    <t>1.2. Cozinheira</t>
  </si>
  <si>
    <t>Valor unitário = R$ 3,90</t>
  </si>
  <si>
    <t>GRUPO II: OBRIGAÇÕES SOCIAIS</t>
  </si>
  <si>
    <t>SESI ou SESC</t>
  </si>
  <si>
    <t>SENAI ou SENAC</t>
  </si>
  <si>
    <t>SALÁRIO EDUCAÇÃO</t>
  </si>
  <si>
    <t>GRUPO III: TEMPO NÃO TRABALHADO</t>
  </si>
  <si>
    <t>FÉRIAS  + ADICIONAL DE FÉRIAS</t>
  </si>
  <si>
    <t>FALTAS ABONADAS</t>
  </si>
  <si>
    <t>FALTAS LEGAIS</t>
  </si>
  <si>
    <t>LICENÇA MATERNIDADE</t>
  </si>
  <si>
    <t>LICENÇA PATERNIDADE</t>
  </si>
  <si>
    <t>ACIDENTE DE TRABALHO</t>
  </si>
  <si>
    <t>AVISO PRÉVIO TRABALHADO</t>
  </si>
  <si>
    <t>13º SALÁRIO</t>
  </si>
  <si>
    <t>GRUPO IV:  INDENIZAÇÕES</t>
  </si>
  <si>
    <t>INDENIZAÇÕES</t>
  </si>
  <si>
    <t>FGTS SOBRE INDENIZAÇÕES</t>
  </si>
  <si>
    <t>INDENIZAÇÃO COMPENSATÓRIA POR DEMISSÃO S/JUSTA CAUSA</t>
  </si>
  <si>
    <t>GRUPO V – INCIDÊNCIA DO GRUPO II</t>
  </si>
  <si>
    <t>INCIDÊNCIA GRUPO II x (GRUPO III)</t>
  </si>
  <si>
    <t>TOTAL DOS ENCARGOS SOCIAIS</t>
  </si>
  <si>
    <t>valor com desconto (6% salário)</t>
  </si>
  <si>
    <t>https://www.pge.rs.gov.br/minutas-de-editais-e-contratos-rs</t>
  </si>
  <si>
    <t>SEGURO ACIDENTE DO TRABALHO</t>
  </si>
  <si>
    <t>APAE</t>
  </si>
  <si>
    <t>CASA DE CULTURA/MUSEU</t>
  </si>
  <si>
    <t>PRÉDIO DA PREFEITURA</t>
  </si>
  <si>
    <t>SECRETARIA DA SAÚDE/POSTÃO</t>
  </si>
  <si>
    <t>POSTO ODONTOLÓGICO</t>
  </si>
  <si>
    <t>CAPS</t>
  </si>
  <si>
    <t>CANIL MUNICIPAL</t>
  </si>
  <si>
    <t>COZINHA</t>
  </si>
  <si>
    <t>LIMPEZA</t>
  </si>
  <si>
    <t>MONITORAMENTO</t>
  </si>
  <si>
    <t>EMEF JOSÉ DE ANCHIETA</t>
  </si>
  <si>
    <t>EMEF FLORESTA</t>
  </si>
  <si>
    <t>EMEF SANTA TERESINHA</t>
  </si>
  <si>
    <t>EMEF RINCAO SECO</t>
  </si>
  <si>
    <t>EMEF ALFREDO BRENNER</t>
  </si>
  <si>
    <t>EMEI FLORESTA</t>
  </si>
  <si>
    <t>EMEI PLANALTO</t>
  </si>
  <si>
    <t>EMEI ALICE FLECK</t>
  </si>
  <si>
    <t>EMEI ARTHUR KANITZ</t>
  </si>
  <si>
    <t xml:space="preserve">EMEI PROGRESSO </t>
  </si>
  <si>
    <t>CRECHE CENTRAL</t>
  </si>
  <si>
    <t>CRECHE GISLA</t>
  </si>
  <si>
    <t>CRECHE NONA OLGA</t>
  </si>
  <si>
    <t>CRECHE PÔR DO SOL</t>
  </si>
  <si>
    <t>BIBLIOTECA/ALMOXARIFADO</t>
  </si>
  <si>
    <t>POSTOS DE SAÚDE - ESF FLORESTA</t>
  </si>
  <si>
    <t>POSTOS DE SAÚDE - ESF JARDIM</t>
  </si>
  <si>
    <t>POSTOS DE SAÚDE - ESF HERMANY</t>
  </si>
  <si>
    <t>SECRETARIA DE ASSISTÊNCIA/CRAS/CONSELHO TUTELAR</t>
  </si>
  <si>
    <t>CENTRO SOCIAL FLORESTA</t>
  </si>
  <si>
    <t>CENTRO SOCIAL PROGRESSO</t>
  </si>
  <si>
    <t>VIGIA</t>
  </si>
  <si>
    <t>POSTOS DE SAÚDE - ESF PROGRESSO</t>
  </si>
  <si>
    <t>POSTOS DE SAÚDE - ESF ALFREDO BRENNER</t>
  </si>
  <si>
    <t>LOCAIS</t>
  </si>
  <si>
    <t>SECRETARIA DE AGRICULTURA/SECRETARIA DE IND. COMÉRCIO</t>
  </si>
  <si>
    <t>COPA</t>
  </si>
  <si>
    <t>1.3. Monitor de Alunos</t>
  </si>
  <si>
    <t>1.5. Vale-alimentação</t>
  </si>
  <si>
    <t>1.6. Vale-transporte</t>
  </si>
  <si>
    <t>1.7. Benefício familiar</t>
  </si>
  <si>
    <t>Vigia, Guarda Patrimonial</t>
  </si>
  <si>
    <t>Porteiro</t>
  </si>
  <si>
    <t>1.4. Vigia/Porteiro</t>
  </si>
  <si>
    <t>1. Serviços terceirizados -  Limpeza, cozinheira, monitor e vigia</t>
  </si>
  <si>
    <t>Piso da categoria - (40 horas) - CBO 5174</t>
  </si>
  <si>
    <t>SECRETARIA DE EDUCAÇÃO/EMATER/SINE</t>
  </si>
  <si>
    <t>EMEF HERMANY</t>
  </si>
  <si>
    <t>SECRETARIA RESPONSÁVEL</t>
  </si>
  <si>
    <t>SECRETARIA DA EDUCAÇÃO</t>
  </si>
  <si>
    <t>SECRETARIA DA ADMINISTRAÇÃO/FAZENDA</t>
  </si>
  <si>
    <t>SECRETARIA DA SAÚDE</t>
  </si>
  <si>
    <t>SECRETARIA DE ASSISTÊNCIA SOCIAL</t>
  </si>
  <si>
    <t>GINASIÃO/GINÁSIO PLANALTO, FLORESTA, JARDIM</t>
  </si>
  <si>
    <t>3. Composição do BDI - Benefícios e Despesas Indiretas</t>
  </si>
  <si>
    <t>Bota cano alto</t>
  </si>
  <si>
    <t>Funcionário</t>
  </si>
  <si>
    <t>Meia em algodão</t>
  </si>
  <si>
    <t>Moletom manga longa</t>
  </si>
  <si>
    <t>Touca de proteção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</si>
</sst>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&quot;R$ &quot;#,##0.00"/>
    <numFmt numFmtId="168" formatCode="_(* #,##0.00000_);_(* \(#,##0.00000\);_(* &quot;-&quot;??_);_(@_)"/>
    <numFmt numFmtId="169" formatCode="_(* #,##0.0000000_);_(* \(#,##0.0000000\);_(* &quot;-&quot;??_);_(@_)"/>
  </numFmts>
  <fonts count="24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sz val="8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sz val="10"/>
      <color rgb="FF000000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b/>
      <sz val="14"/>
      <color rgb="FF000000"/>
      <name val="Times New Roman"/>
      <family val="1"/>
    </font>
    <font>
      <sz val="10"/>
      <name val="Calibri"/>
      <family val="2"/>
      <scheme val="minor"/>
    </font>
    <font>
      <b/>
      <sz val="12"/>
      <color indexed="8"/>
      <name val="Calibri"/>
      <family val="2"/>
      <scheme val="minor"/>
    </font>
    <font>
      <b/>
      <sz val="1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2" tint="-9.9978637043366805E-2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</cellStyleXfs>
  <cellXfs count="248">
    <xf numFmtId="0" fontId="0" fillId="0" borderId="0" xfId="0"/>
    <xf numFmtId="0" fontId="6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2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2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2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2" applyFont="1" applyBorder="1" applyAlignment="1">
      <alignment horizontal="center" vertical="center"/>
    </xf>
    <xf numFmtId="165" fontId="3" fillId="2" borderId="4" xfId="2" applyFont="1" applyFill="1" applyBorder="1" applyAlignment="1">
      <alignment horizontal="center" vertical="center"/>
    </xf>
    <xf numFmtId="165" fontId="3" fillId="2" borderId="4" xfId="2" applyFont="1" applyFill="1" applyBorder="1" applyAlignment="1">
      <alignment vertical="center"/>
    </xf>
    <xf numFmtId="165" fontId="3" fillId="0" borderId="0" xfId="2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2" applyFont="1" applyBorder="1" applyAlignment="1">
      <alignment vertical="center"/>
    </xf>
    <xf numFmtId="165" fontId="3" fillId="0" borderId="7" xfId="2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2" applyFont="1" applyBorder="1" applyAlignment="1">
      <alignment vertical="center"/>
    </xf>
    <xf numFmtId="165" fontId="6" fillId="0" borderId="7" xfId="2" applyFont="1" applyBorder="1" applyAlignment="1">
      <alignment vertical="center"/>
    </xf>
    <xf numFmtId="0" fontId="3" fillId="0" borderId="0" xfId="0" applyFont="1" applyBorder="1" applyAlignment="1">
      <alignment vertical="center"/>
    </xf>
    <xf numFmtId="165" fontId="3" fillId="0" borderId="0" xfId="2" applyFont="1" applyBorder="1" applyAlignment="1">
      <alignment vertical="center"/>
    </xf>
    <xf numFmtId="165" fontId="5" fillId="0" borderId="0" xfId="2" applyFont="1" applyAlignment="1">
      <alignment vertical="center"/>
    </xf>
    <xf numFmtId="165" fontId="0" fillId="0" borderId="9" xfId="2" applyFont="1" applyBorder="1" applyAlignment="1">
      <alignment vertical="center"/>
    </xf>
    <xf numFmtId="165" fontId="3" fillId="0" borderId="10" xfId="2" applyFont="1" applyBorder="1" applyAlignment="1">
      <alignment horizontal="center" vertical="center"/>
    </xf>
    <xf numFmtId="165" fontId="3" fillId="0" borderId="5" xfId="2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2" applyFont="1" applyAlignment="1">
      <alignment vertical="center"/>
    </xf>
    <xf numFmtId="165" fontId="0" fillId="0" borderId="8" xfId="0" applyNumberFormat="1" applyBorder="1" applyAlignment="1">
      <alignment vertical="center"/>
    </xf>
    <xf numFmtId="165" fontId="0" fillId="0" borderId="8" xfId="2" applyFont="1" applyBorder="1" applyAlignment="1">
      <alignment vertical="center"/>
    </xf>
    <xf numFmtId="165" fontId="3" fillId="0" borderId="11" xfId="2" applyFont="1" applyBorder="1" applyAlignment="1">
      <alignment horizontal="right" vertical="center"/>
    </xf>
    <xf numFmtId="165" fontId="0" fillId="0" borderId="12" xfId="2" applyFont="1" applyBorder="1" applyAlignment="1">
      <alignment vertical="center"/>
    </xf>
    <xf numFmtId="165" fontId="6" fillId="0" borderId="1" xfId="2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65" fontId="4" fillId="0" borderId="0" xfId="2" applyFont="1" applyBorder="1" applyAlignment="1">
      <alignment vertical="center"/>
    </xf>
    <xf numFmtId="10" fontId="0" fillId="0" borderId="13" xfId="1" applyNumberFormat="1" applyFont="1" applyBorder="1" applyAlignment="1">
      <alignment vertical="center"/>
    </xf>
    <xf numFmtId="165" fontId="6" fillId="0" borderId="0" xfId="2" applyFont="1" applyBorder="1" applyAlignment="1">
      <alignment vertical="center"/>
    </xf>
    <xf numFmtId="0" fontId="9" fillId="2" borderId="14" xfId="0" applyFont="1" applyFill="1" applyBorder="1" applyAlignment="1">
      <alignment horizontal="center" vertical="center"/>
    </xf>
    <xf numFmtId="0" fontId="9" fillId="2" borderId="15" xfId="0" applyFont="1" applyFill="1" applyBorder="1" applyAlignment="1">
      <alignment horizontal="center" vertical="center"/>
    </xf>
    <xf numFmtId="165" fontId="9" fillId="2" borderId="15" xfId="2" applyFont="1" applyFill="1" applyBorder="1" applyAlignment="1">
      <alignment horizontal="center" vertical="center"/>
    </xf>
    <xf numFmtId="165" fontId="9" fillId="2" borderId="16" xfId="2" applyFont="1" applyFill="1" applyBorder="1" applyAlignment="1">
      <alignment horizontal="center" vertical="center"/>
    </xf>
    <xf numFmtId="165" fontId="3" fillId="0" borderId="17" xfId="2" applyFont="1" applyBorder="1" applyAlignment="1">
      <alignment horizontal="center" vertical="center"/>
    </xf>
    <xf numFmtId="165" fontId="6" fillId="0" borderId="8" xfId="2" applyFont="1" applyBorder="1" applyAlignment="1">
      <alignment vertical="center"/>
    </xf>
    <xf numFmtId="166" fontId="6" fillId="0" borderId="0" xfId="2" applyNumberFormat="1" applyFont="1" applyBorder="1" applyAlignment="1">
      <alignment horizontal="center" vertical="center"/>
    </xf>
    <xf numFmtId="1" fontId="6" fillId="0" borderId="18" xfId="2" applyNumberFormat="1" applyFont="1" applyBorder="1" applyAlignment="1">
      <alignment horizontal="center" vertical="center"/>
    </xf>
    <xf numFmtId="165" fontId="3" fillId="0" borderId="26" xfId="2" applyFont="1" applyBorder="1" applyAlignment="1">
      <alignment vertical="center"/>
    </xf>
    <xf numFmtId="4" fontId="3" fillId="0" borderId="27" xfId="0" applyNumberFormat="1" applyFont="1" applyBorder="1" applyAlignment="1">
      <alignment vertical="center"/>
    </xf>
    <xf numFmtId="165" fontId="6" fillId="0" borderId="9" xfId="2" applyFont="1" applyBorder="1" applyAlignment="1">
      <alignment vertical="center"/>
    </xf>
    <xf numFmtId="0" fontId="0" fillId="0" borderId="9" xfId="0" applyBorder="1" applyAlignment="1">
      <alignment vertical="center"/>
    </xf>
    <xf numFmtId="1" fontId="6" fillId="0" borderId="10" xfId="2" applyNumberFormat="1" applyFont="1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7" xfId="0" applyBorder="1" applyAlignment="1">
      <alignment vertical="center"/>
    </xf>
    <xf numFmtId="1" fontId="3" fillId="0" borderId="29" xfId="2" applyNumberFormat="1" applyFont="1" applyBorder="1" applyAlignment="1">
      <alignment horizontal="center" vertical="center"/>
    </xf>
    <xf numFmtId="165" fontId="6" fillId="0" borderId="1" xfId="2" applyFont="1" applyFill="1" applyBorder="1" applyAlignment="1">
      <alignment horizontal="center"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2" applyFont="1" applyFill="1" applyBorder="1" applyAlignment="1">
      <alignment horizontal="center" vertical="center"/>
    </xf>
    <xf numFmtId="165" fontId="6" fillId="3" borderId="1" xfId="2" applyNumberFormat="1" applyFont="1" applyFill="1" applyBorder="1" applyAlignment="1">
      <alignment horizontal="center" vertical="center"/>
    </xf>
    <xf numFmtId="166" fontId="6" fillId="0" borderId="1" xfId="2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165" fontId="3" fillId="0" borderId="1" xfId="2" applyFont="1" applyBorder="1" applyAlignment="1">
      <alignment horizontal="center" vertical="center"/>
    </xf>
    <xf numFmtId="164" fontId="3" fillId="0" borderId="30" xfId="0" applyNumberFormat="1" applyFont="1" applyBorder="1" applyAlignment="1">
      <alignment vertical="center"/>
    </xf>
    <xf numFmtId="165" fontId="3" fillId="0" borderId="31" xfId="2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2" applyFont="1" applyAlignment="1">
      <alignment horizontal="center" vertical="center"/>
    </xf>
    <xf numFmtId="165" fontId="3" fillId="0" borderId="3" xfId="2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2" applyFont="1" applyAlignment="1">
      <alignment horizontal="right" vertical="center"/>
    </xf>
    <xf numFmtId="165" fontId="3" fillId="2" borderId="7" xfId="2" applyFont="1" applyFill="1" applyBorder="1" applyAlignment="1">
      <alignment horizontal="center" vertical="center"/>
    </xf>
    <xf numFmtId="165" fontId="3" fillId="0" borderId="12" xfId="2" applyFont="1" applyBorder="1" applyAlignment="1">
      <alignment vertical="center"/>
    </xf>
    <xf numFmtId="165" fontId="3" fillId="0" borderId="8" xfId="0" applyNumberFormat="1" applyFont="1" applyBorder="1" applyAlignment="1">
      <alignment vertical="center"/>
    </xf>
    <xf numFmtId="165" fontId="3" fillId="0" borderId="8" xfId="2" applyFont="1" applyBorder="1" applyAlignment="1">
      <alignment vertical="center"/>
    </xf>
    <xf numFmtId="10" fontId="3" fillId="0" borderId="13" xfId="1" applyNumberFormat="1" applyFont="1" applyBorder="1" applyAlignment="1">
      <alignment vertical="center"/>
    </xf>
    <xf numFmtId="165" fontId="3" fillId="0" borderId="12" xfId="2" applyFont="1" applyBorder="1" applyAlignment="1">
      <alignment horizontal="left" vertical="center"/>
    </xf>
    <xf numFmtId="4" fontId="3" fillId="0" borderId="8" xfId="0" applyNumberFormat="1" applyFont="1" applyBorder="1" applyAlignment="1">
      <alignment horizontal="centerContinuous" vertical="center"/>
    </xf>
    <xf numFmtId="0" fontId="1" fillId="0" borderId="0" xfId="0" applyFont="1" applyBorder="1" applyAlignment="1">
      <alignment vertical="center"/>
    </xf>
    <xf numFmtId="4" fontId="0" fillId="0" borderId="0" xfId="0" applyNumberFormat="1" applyBorder="1" applyAlignment="1">
      <alignment vertical="center"/>
    </xf>
    <xf numFmtId="4" fontId="6" fillId="0" borderId="0" xfId="0" applyNumberFormat="1" applyFont="1" applyBorder="1" applyAlignment="1">
      <alignment vertical="center"/>
    </xf>
    <xf numFmtId="165" fontId="6" fillId="6" borderId="1" xfId="2" applyFont="1" applyFill="1" applyBorder="1" applyAlignment="1">
      <alignment horizontal="center" vertical="center"/>
    </xf>
    <xf numFmtId="9" fontId="3" fillId="0" borderId="16" xfId="1" applyFont="1" applyBorder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0" fontId="13" fillId="0" borderId="0" xfId="0" applyFont="1" applyFill="1" applyAlignment="1">
      <alignment vertical="center"/>
    </xf>
    <xf numFmtId="0" fontId="0" fillId="0" borderId="34" xfId="0" applyFill="1" applyBorder="1" applyAlignment="1">
      <alignment vertical="center"/>
    </xf>
    <xf numFmtId="4" fontId="0" fillId="0" borderId="0" xfId="0" applyNumberFormat="1" applyFill="1" applyBorder="1" applyAlignment="1">
      <alignment vertical="center"/>
    </xf>
    <xf numFmtId="165" fontId="0" fillId="0" borderId="0" xfId="2" applyFont="1" applyFill="1" applyBorder="1" applyAlignment="1">
      <alignment vertical="center"/>
    </xf>
    <xf numFmtId="165" fontId="0" fillId="0" borderId="35" xfId="2" applyFont="1" applyFill="1" applyBorder="1" applyAlignment="1">
      <alignment vertical="center"/>
    </xf>
    <xf numFmtId="166" fontId="3" fillId="0" borderId="0" xfId="2" applyNumberFormat="1" applyFont="1" applyBorder="1" applyAlignment="1">
      <alignment horizontal="center" vertical="center"/>
    </xf>
    <xf numFmtId="0" fontId="6" fillId="0" borderId="0" xfId="0" applyFont="1" applyBorder="1"/>
    <xf numFmtId="0" fontId="14" fillId="0" borderId="0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5" fillId="0" borderId="0" xfId="0" applyFont="1" applyFill="1" applyBorder="1" applyAlignment="1">
      <alignment horizontal="left" vertical="center"/>
    </xf>
    <xf numFmtId="10" fontId="6" fillId="0" borderId="0" xfId="0" applyNumberFormat="1" applyFont="1"/>
    <xf numFmtId="9" fontId="14" fillId="0" borderId="0" xfId="1" applyFont="1" applyBorder="1" applyAlignment="1">
      <alignment horizontal="right" vertical="center"/>
    </xf>
    <xf numFmtId="0" fontId="15" fillId="0" borderId="0" xfId="0" applyFont="1" applyBorder="1" applyAlignment="1">
      <alignment horizontal="left" vertical="center"/>
    </xf>
    <xf numFmtId="0" fontId="15" fillId="4" borderId="0" xfId="0" applyFont="1" applyFill="1" applyBorder="1" applyAlignment="1">
      <alignment horizontal="left" vertical="center"/>
    </xf>
    <xf numFmtId="0" fontId="14" fillId="4" borderId="0" xfId="0" applyFont="1" applyFill="1" applyBorder="1" applyAlignment="1">
      <alignment horizontal="left" vertical="center"/>
    </xf>
    <xf numFmtId="0" fontId="5" fillId="0" borderId="21" xfId="0" applyFont="1" applyBorder="1"/>
    <xf numFmtId="0" fontId="5" fillId="0" borderId="34" xfId="0" applyFont="1" applyBorder="1"/>
    <xf numFmtId="0" fontId="7" fillId="0" borderId="34" xfId="0" applyFont="1" applyFill="1" applyBorder="1" applyAlignment="1">
      <alignment horizontal="left" vertical="center"/>
    </xf>
    <xf numFmtId="0" fontId="5" fillId="0" borderId="0" xfId="0" applyFont="1" applyBorder="1"/>
    <xf numFmtId="9" fontId="5" fillId="0" borderId="21" xfId="1" applyFont="1" applyBorder="1"/>
    <xf numFmtId="9" fontId="5" fillId="0" borderId="1" xfId="1" applyFont="1" applyBorder="1" applyAlignment="1">
      <alignment horizontal="center"/>
    </xf>
    <xf numFmtId="9" fontId="5" fillId="0" borderId="18" xfId="1" applyFont="1" applyBorder="1"/>
    <xf numFmtId="0" fontId="5" fillId="0" borderId="19" xfId="0" applyFont="1" applyFill="1" applyBorder="1" applyAlignment="1">
      <alignment horizontal="left" vertical="center"/>
    </xf>
    <xf numFmtId="0" fontId="5" fillId="0" borderId="20" xfId="0" applyFont="1" applyFill="1" applyBorder="1" applyAlignment="1">
      <alignment horizontal="center" vertical="center"/>
    </xf>
    <xf numFmtId="10" fontId="5" fillId="3" borderId="10" xfId="0" applyNumberFormat="1" applyFont="1" applyFill="1" applyBorder="1" applyAlignment="1">
      <alignment horizontal="center" vertical="center"/>
    </xf>
    <xf numFmtId="10" fontId="5" fillId="0" borderId="18" xfId="1" applyNumberFormat="1" applyFont="1" applyBorder="1"/>
    <xf numFmtId="0" fontId="5" fillId="0" borderId="21" xfId="0" applyFont="1" applyFill="1" applyBorder="1" applyAlignment="1">
      <alignment horizontal="left" vertical="center"/>
    </xf>
    <xf numFmtId="0" fontId="5" fillId="0" borderId="1" xfId="0" applyFont="1" applyFill="1" applyBorder="1" applyAlignment="1">
      <alignment horizontal="center" vertical="center"/>
    </xf>
    <xf numFmtId="10" fontId="5" fillId="3" borderId="18" xfId="0" applyNumberFormat="1" applyFont="1" applyFill="1" applyBorder="1" applyAlignment="1">
      <alignment horizontal="center" vertical="center"/>
    </xf>
    <xf numFmtId="10" fontId="5" fillId="0" borderId="18" xfId="0" applyNumberFormat="1" applyFont="1" applyFill="1" applyBorder="1" applyAlignment="1">
      <alignment horizontal="center" vertical="center"/>
    </xf>
    <xf numFmtId="10" fontId="5" fillId="3" borderId="1" xfId="1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18" xfId="0" applyFont="1" applyBorder="1"/>
    <xf numFmtId="0" fontId="5" fillId="0" borderId="22" xfId="0" applyFont="1" applyFill="1" applyBorder="1" applyAlignment="1">
      <alignment horizontal="left" vertical="center"/>
    </xf>
    <xf numFmtId="10" fontId="5" fillId="3" borderId="33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3" xfId="0" applyFont="1" applyFill="1" applyBorder="1" applyAlignment="1">
      <alignment vertical="center"/>
    </xf>
    <xf numFmtId="0" fontId="5" fillId="0" borderId="24" xfId="0" applyFont="1" applyFill="1" applyBorder="1" applyAlignment="1">
      <alignment vertical="center"/>
    </xf>
    <xf numFmtId="10" fontId="5" fillId="0" borderId="25" xfId="0" applyNumberFormat="1" applyFont="1" applyFill="1" applyBorder="1" applyAlignment="1">
      <alignment vertical="center"/>
    </xf>
    <xf numFmtId="0" fontId="5" fillId="0" borderId="26" xfId="0" applyFont="1" applyFill="1" applyBorder="1" applyAlignment="1">
      <alignment horizontal="left" vertical="center"/>
    </xf>
    <xf numFmtId="0" fontId="5" fillId="0" borderId="27" xfId="0" applyFont="1" applyFill="1" applyBorder="1" applyAlignment="1">
      <alignment horizontal="left" vertical="center"/>
    </xf>
    <xf numFmtId="0" fontId="5" fillId="0" borderId="28" xfId="0" applyFont="1" applyFill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1" xfId="1" applyNumberFormat="1" applyFont="1" applyBorder="1" applyAlignment="1">
      <alignment horizontal="right"/>
    </xf>
    <xf numFmtId="10" fontId="5" fillId="0" borderId="1" xfId="1" applyNumberFormat="1" applyFont="1" applyBorder="1" applyAlignment="1">
      <alignment horizontal="right"/>
    </xf>
    <xf numFmtId="10" fontId="5" fillId="0" borderId="18" xfId="1" applyNumberFormat="1" applyFont="1" applyBorder="1" applyAlignment="1">
      <alignment horizontal="right"/>
    </xf>
    <xf numFmtId="10" fontId="5" fillId="0" borderId="22" xfId="1" applyNumberFormat="1" applyFont="1" applyBorder="1" applyAlignment="1">
      <alignment horizontal="right"/>
    </xf>
    <xf numFmtId="10" fontId="5" fillId="0" borderId="32" xfId="1" applyNumberFormat="1" applyFont="1" applyBorder="1" applyAlignment="1">
      <alignment horizontal="right"/>
    </xf>
    <xf numFmtId="10" fontId="5" fillId="0" borderId="33" xfId="1" applyNumberFormat="1" applyFont="1" applyBorder="1" applyAlignment="1">
      <alignment horizontal="right"/>
    </xf>
    <xf numFmtId="167" fontId="3" fillId="0" borderId="1" xfId="0" applyNumberFormat="1" applyFont="1" applyBorder="1" applyAlignment="1">
      <alignment vertical="center"/>
    </xf>
    <xf numFmtId="167" fontId="0" fillId="0" borderId="1" xfId="0" applyNumberFormat="1" applyBorder="1" applyAlignment="1">
      <alignment vertical="center"/>
    </xf>
    <xf numFmtId="167" fontId="3" fillId="0" borderId="32" xfId="0" applyNumberFormat="1" applyFont="1" applyBorder="1" applyAlignment="1">
      <alignment vertical="center"/>
    </xf>
    <xf numFmtId="165" fontId="3" fillId="0" borderId="9" xfId="2" applyFont="1" applyBorder="1" applyAlignment="1">
      <alignment vertical="center"/>
    </xf>
    <xf numFmtId="165" fontId="3" fillId="0" borderId="5" xfId="2" applyFont="1" applyBorder="1" applyAlignment="1">
      <alignment vertical="center"/>
    </xf>
    <xf numFmtId="9" fontId="3" fillId="3" borderId="7" xfId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165" fontId="3" fillId="0" borderId="8" xfId="2" applyFont="1" applyBorder="1" applyAlignment="1">
      <alignment horizontal="center" vertical="center"/>
    </xf>
    <xf numFmtId="0" fontId="5" fillId="0" borderId="21" xfId="0" applyFont="1" applyBorder="1" applyAlignment="1">
      <alignment horizontal="right"/>
    </xf>
    <xf numFmtId="0" fontId="4" fillId="0" borderId="0" xfId="0" applyFont="1" applyAlignment="1">
      <alignment vertical="center"/>
    </xf>
    <xf numFmtId="4" fontId="16" fillId="0" borderId="0" xfId="0" applyNumberFormat="1" applyFont="1" applyBorder="1" applyAlignment="1">
      <alignment vertical="center"/>
    </xf>
    <xf numFmtId="0" fontId="17" fillId="0" borderId="0" xfId="0" applyFont="1" applyAlignment="1">
      <alignment vertical="center"/>
    </xf>
    <xf numFmtId="4" fontId="17" fillId="0" borderId="0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65" fontId="1" fillId="0" borderId="0" xfId="2" applyFont="1" applyAlignment="1">
      <alignment vertical="center"/>
    </xf>
    <xf numFmtId="165" fontId="6" fillId="0" borderId="0" xfId="0" applyNumberFormat="1" applyFont="1" applyAlignment="1">
      <alignment vertical="center"/>
    </xf>
    <xf numFmtId="165" fontId="3" fillId="0" borderId="0" xfId="0" applyNumberFormat="1" applyFont="1" applyAlignment="1">
      <alignment vertical="center"/>
    </xf>
    <xf numFmtId="0" fontId="9" fillId="2" borderId="15" xfId="0" applyFont="1" applyFill="1" applyBorder="1" applyAlignment="1">
      <alignment horizontal="center" vertical="center" wrapText="1"/>
    </xf>
    <xf numFmtId="13" fontId="1" fillId="3" borderId="1" xfId="0" applyNumberFormat="1" applyFont="1" applyFill="1" applyBorder="1" applyAlignment="1">
      <alignment horizontal="center" vertical="center"/>
    </xf>
    <xf numFmtId="165" fontId="1" fillId="3" borderId="2" xfId="2" applyFont="1" applyFill="1" applyBorder="1" applyAlignment="1">
      <alignment horizontal="center" vertical="center"/>
    </xf>
    <xf numFmtId="165" fontId="1" fillId="0" borderId="2" xfId="2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65" fontId="1" fillId="0" borderId="1" xfId="2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/>
    </xf>
    <xf numFmtId="165" fontId="1" fillId="0" borderId="0" xfId="2" applyFont="1" applyAlignment="1">
      <alignment horizontal="right" vertical="center"/>
    </xf>
    <xf numFmtId="165" fontId="1" fillId="0" borderId="1" xfId="2" applyFont="1" applyBorder="1" applyAlignment="1">
      <alignment vertical="center"/>
    </xf>
    <xf numFmtId="167" fontId="0" fillId="0" borderId="3" xfId="0" applyNumberFormat="1" applyBorder="1" applyAlignment="1">
      <alignment vertical="center"/>
    </xf>
    <xf numFmtId="167" fontId="3" fillId="0" borderId="3" xfId="0" applyNumberFormat="1" applyFont="1" applyBorder="1" applyAlignment="1">
      <alignment vertical="center"/>
    </xf>
    <xf numFmtId="165" fontId="3" fillId="4" borderId="0" xfId="2" applyFont="1" applyFill="1" applyBorder="1" applyAlignment="1">
      <alignment vertical="center"/>
    </xf>
    <xf numFmtId="0" fontId="1" fillId="0" borderId="0" xfId="0" applyFont="1"/>
    <xf numFmtId="165" fontId="1" fillId="0" borderId="0" xfId="0" applyNumberFormat="1" applyFont="1" applyAlignment="1">
      <alignment vertical="center"/>
    </xf>
    <xf numFmtId="165" fontId="1" fillId="0" borderId="17" xfId="2" applyFont="1" applyBorder="1" applyAlignment="1">
      <alignment vertical="center"/>
    </xf>
    <xf numFmtId="165" fontId="1" fillId="0" borderId="12" xfId="2" applyFont="1" applyBorder="1" applyAlignment="1">
      <alignment vertical="center"/>
    </xf>
    <xf numFmtId="165" fontId="6" fillId="0" borderId="1" xfId="0" applyNumberFormat="1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4" fontId="6" fillId="0" borderId="0" xfId="0" applyNumberFormat="1" applyFont="1" applyAlignment="1">
      <alignment vertical="center"/>
    </xf>
    <xf numFmtId="0" fontId="9" fillId="2" borderId="40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/>
    </xf>
    <xf numFmtId="0" fontId="9" fillId="2" borderId="41" xfId="0" applyFont="1" applyFill="1" applyBorder="1" applyAlignment="1">
      <alignment horizontal="center" vertical="center" wrapText="1"/>
    </xf>
    <xf numFmtId="165" fontId="9" fillId="2" borderId="41" xfId="2" applyFont="1" applyFill="1" applyBorder="1" applyAlignment="1">
      <alignment horizontal="center" vertical="center"/>
    </xf>
    <xf numFmtId="165" fontId="4" fillId="0" borderId="1" xfId="2" applyFont="1" applyBorder="1" applyAlignment="1">
      <alignment vertical="center"/>
    </xf>
    <xf numFmtId="168" fontId="6" fillId="0" borderId="0" xfId="2" applyNumberFormat="1" applyFont="1" applyAlignment="1">
      <alignment vertical="center"/>
    </xf>
    <xf numFmtId="165" fontId="6" fillId="0" borderId="1" xfId="2" applyNumberFormat="1" applyFont="1" applyBorder="1" applyAlignment="1">
      <alignment vertical="center"/>
    </xf>
    <xf numFmtId="169" fontId="6" fillId="0" borderId="0" xfId="2" applyNumberFormat="1" applyFont="1" applyAlignment="1">
      <alignment vertical="center"/>
    </xf>
    <xf numFmtId="0" fontId="3" fillId="3" borderId="1" xfId="0" applyFont="1" applyFill="1" applyBorder="1" applyAlignment="1">
      <alignment vertical="center"/>
    </xf>
    <xf numFmtId="165" fontId="3" fillId="3" borderId="1" xfId="0" applyNumberFormat="1" applyFont="1" applyFill="1" applyBorder="1" applyAlignment="1">
      <alignment vertical="center"/>
    </xf>
    <xf numFmtId="165" fontId="3" fillId="3" borderId="1" xfId="2" applyNumberFormat="1" applyFont="1" applyFill="1" applyBorder="1" applyAlignment="1">
      <alignment vertical="center"/>
    </xf>
    <xf numFmtId="166" fontId="6" fillId="0" borderId="0" xfId="0" applyNumberFormat="1" applyFont="1" applyAlignment="1">
      <alignment vertical="center"/>
    </xf>
    <xf numFmtId="0" fontId="1" fillId="0" borderId="1" xfId="0" applyFont="1" applyBorder="1" applyAlignment="1">
      <alignment horizontal="left" vertical="center" indent="1"/>
    </xf>
    <xf numFmtId="165" fontId="6" fillId="4" borderId="1" xfId="2" applyNumberFormat="1" applyFont="1" applyFill="1" applyBorder="1" applyAlignment="1">
      <alignment horizontal="center" vertical="center"/>
    </xf>
    <xf numFmtId="0" fontId="18" fillId="0" borderId="1" xfId="0" applyFont="1" applyBorder="1" applyAlignment="1">
      <alignment horizontal="justify" vertical="center" wrapText="1"/>
    </xf>
    <xf numFmtId="10" fontId="18" fillId="0" borderId="1" xfId="0" applyNumberFormat="1" applyFont="1" applyBorder="1" applyAlignment="1">
      <alignment horizontal="justify" vertical="center" wrapText="1"/>
    </xf>
    <xf numFmtId="0" fontId="19" fillId="5" borderId="1" xfId="0" applyFont="1" applyFill="1" applyBorder="1" applyAlignment="1">
      <alignment horizontal="justify" vertical="center" wrapText="1"/>
    </xf>
    <xf numFmtId="10" fontId="19" fillId="5" borderId="1" xfId="0" applyNumberFormat="1" applyFont="1" applyFill="1" applyBorder="1" applyAlignment="1">
      <alignment horizontal="justify" vertical="center" wrapText="1"/>
    </xf>
    <xf numFmtId="0" fontId="18" fillId="0" borderId="1" xfId="0" applyFont="1" applyBorder="1" applyAlignment="1">
      <alignment horizontal="left" vertical="center" wrapText="1"/>
    </xf>
    <xf numFmtId="0" fontId="1" fillId="4" borderId="0" xfId="0" applyFont="1" applyFill="1"/>
    <xf numFmtId="0" fontId="0" fillId="4" borderId="0" xfId="0" applyFill="1"/>
    <xf numFmtId="0" fontId="21" fillId="4" borderId="1" xfId="0" applyFont="1" applyFill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4" fillId="5" borderId="1" xfId="0" applyFont="1" applyFill="1" applyBorder="1" applyAlignment="1">
      <alignment horizontal="center"/>
    </xf>
    <xf numFmtId="165" fontId="3" fillId="4" borderId="0" xfId="2" applyFont="1" applyFill="1" applyBorder="1" applyAlignment="1">
      <alignment horizontal="center" vertical="center"/>
    </xf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0" fontId="22" fillId="5" borderId="0" xfId="0" applyFont="1" applyFill="1" applyAlignment="1">
      <alignment horizontal="center" vertical="center" wrapText="1"/>
    </xf>
    <xf numFmtId="0" fontId="23" fillId="7" borderId="44" xfId="0" applyFont="1" applyFill="1" applyBorder="1" applyAlignment="1">
      <alignment vertical="center" wrapText="1"/>
    </xf>
    <xf numFmtId="0" fontId="7" fillId="7" borderId="0" xfId="0" applyFont="1" applyFill="1"/>
    <xf numFmtId="0" fontId="7" fillId="7" borderId="0" xfId="0" applyFont="1" applyFill="1" applyAlignment="1">
      <alignment horizontal="center"/>
    </xf>
    <xf numFmtId="0" fontId="7" fillId="7" borderId="1" xfId="0" applyFont="1" applyFill="1" applyBorder="1" applyAlignment="1">
      <alignment horizontal="center"/>
    </xf>
    <xf numFmtId="0" fontId="21" fillId="4" borderId="1" xfId="0" applyNumberFormat="1" applyFont="1" applyFill="1" applyBorder="1" applyAlignment="1" applyProtection="1">
      <alignment horizontal="center" vertical="center" wrapText="1"/>
      <protection locked="0"/>
    </xf>
    <xf numFmtId="165" fontId="3" fillId="2" borderId="7" xfId="2" applyNumberFormat="1" applyFont="1" applyFill="1" applyBorder="1" applyAlignment="1">
      <alignment vertical="center"/>
    </xf>
    <xf numFmtId="165" fontId="6" fillId="0" borderId="0" xfId="2" applyNumberFormat="1" applyFont="1" applyAlignment="1">
      <alignment vertical="center"/>
    </xf>
    <xf numFmtId="165" fontId="9" fillId="2" borderId="41" xfId="0" applyNumberFormat="1" applyFont="1" applyFill="1" applyBorder="1" applyAlignment="1">
      <alignment horizontal="center" vertical="center"/>
    </xf>
    <xf numFmtId="165" fontId="9" fillId="2" borderId="41" xfId="0" applyNumberFormat="1" applyFont="1" applyFill="1" applyBorder="1" applyAlignment="1">
      <alignment horizontal="center" vertical="center" wrapText="1"/>
    </xf>
    <xf numFmtId="165" fontId="9" fillId="2" borderId="41" xfId="2" applyNumberFormat="1" applyFont="1" applyFill="1" applyBorder="1" applyAlignment="1">
      <alignment horizontal="center" vertical="center"/>
    </xf>
    <xf numFmtId="165" fontId="9" fillId="2" borderId="20" xfId="2" applyNumberFormat="1" applyFont="1" applyFill="1" applyBorder="1" applyAlignment="1">
      <alignment horizontal="center" vertical="center"/>
    </xf>
    <xf numFmtId="165" fontId="9" fillId="4" borderId="0" xfId="2" applyNumberFormat="1" applyFont="1" applyFill="1" applyBorder="1" applyAlignment="1">
      <alignment horizontal="center" vertical="center"/>
    </xf>
    <xf numFmtId="165" fontId="3" fillId="4" borderId="0" xfId="2" applyNumberFormat="1" applyFont="1" applyFill="1" applyBorder="1" applyAlignment="1">
      <alignment vertical="center"/>
    </xf>
    <xf numFmtId="165" fontId="6" fillId="4" borderId="0" xfId="2" applyNumberFormat="1" applyFont="1" applyFill="1" applyBorder="1" applyAlignment="1">
      <alignment vertical="center"/>
    </xf>
    <xf numFmtId="0" fontId="13" fillId="7" borderId="23" xfId="0" applyFont="1" applyFill="1" applyBorder="1" applyAlignment="1">
      <alignment horizontal="center" vertical="center"/>
    </xf>
    <xf numFmtId="0" fontId="13" fillId="7" borderId="24" xfId="0" applyFont="1" applyFill="1" applyBorder="1" applyAlignment="1">
      <alignment horizontal="center" vertical="center"/>
    </xf>
    <xf numFmtId="0" fontId="13" fillId="7" borderId="25" xfId="0" applyFont="1" applyFill="1" applyBorder="1" applyAlignment="1">
      <alignment horizontal="center" vertical="center"/>
    </xf>
    <xf numFmtId="0" fontId="7" fillId="7" borderId="38" xfId="0" applyFont="1" applyFill="1" applyBorder="1" applyAlignment="1">
      <alignment horizontal="center" vertical="center"/>
    </xf>
    <xf numFmtId="0" fontId="7" fillId="7" borderId="36" xfId="0" applyFont="1" applyFill="1" applyBorder="1" applyAlignment="1">
      <alignment horizontal="center" vertical="center"/>
    </xf>
    <xf numFmtId="0" fontId="7" fillId="7" borderId="39" xfId="0" applyFont="1" applyFill="1" applyBorder="1" applyAlignment="1">
      <alignment horizontal="center" vertical="center"/>
    </xf>
    <xf numFmtId="165" fontId="3" fillId="0" borderId="5" xfId="2" applyFont="1" applyBorder="1" applyAlignment="1">
      <alignment horizontal="center" vertical="center"/>
    </xf>
    <xf numFmtId="165" fontId="3" fillId="0" borderId="6" xfId="2" applyFont="1" applyBorder="1" applyAlignment="1">
      <alignment horizontal="center" vertical="center"/>
    </xf>
    <xf numFmtId="165" fontId="3" fillId="0" borderId="37" xfId="2" applyFont="1" applyBorder="1" applyAlignment="1">
      <alignment horizontal="center" vertical="center"/>
    </xf>
    <xf numFmtId="165" fontId="4" fillId="7" borderId="5" xfId="2" applyFont="1" applyFill="1" applyBorder="1" applyAlignment="1">
      <alignment horizontal="center" vertical="center"/>
    </xf>
    <xf numFmtId="165" fontId="4" fillId="7" borderId="6" xfId="2" applyFont="1" applyFill="1" applyBorder="1" applyAlignment="1">
      <alignment horizontal="center" vertical="center"/>
    </xf>
    <xf numFmtId="165" fontId="4" fillId="7" borderId="7" xfId="2" applyFont="1" applyFill="1" applyBorder="1" applyAlignment="1">
      <alignment horizontal="center" vertical="center"/>
    </xf>
    <xf numFmtId="0" fontId="20" fillId="0" borderId="43" xfId="0" applyFont="1" applyBorder="1" applyAlignment="1">
      <alignment horizontal="justify" vertical="center" wrapText="1"/>
    </xf>
    <xf numFmtId="0" fontId="20" fillId="0" borderId="42" xfId="0" applyFont="1" applyBorder="1" applyAlignment="1">
      <alignment horizontal="justify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32" xfId="0" applyFont="1" applyFill="1" applyBorder="1" applyAlignment="1">
      <alignment horizontal="center" vertical="center"/>
    </xf>
    <xf numFmtId="9" fontId="7" fillId="0" borderId="19" xfId="1" applyFont="1" applyBorder="1" applyAlignment="1">
      <alignment horizontal="center"/>
    </xf>
    <xf numFmtId="9" fontId="7" fillId="0" borderId="20" xfId="1" applyFont="1" applyBorder="1" applyAlignment="1">
      <alignment horizontal="center"/>
    </xf>
    <xf numFmtId="9" fontId="7" fillId="0" borderId="10" xfId="1" applyFont="1" applyBorder="1" applyAlignment="1">
      <alignment horizontal="center"/>
    </xf>
    <xf numFmtId="0" fontId="4" fillId="8" borderId="23" xfId="0" applyFont="1" applyFill="1" applyBorder="1" applyAlignment="1">
      <alignment horizontal="center" vertical="center"/>
    </xf>
    <xf numFmtId="0" fontId="4" fillId="8" borderId="24" xfId="0" applyFont="1" applyFill="1" applyBorder="1" applyAlignment="1">
      <alignment horizontal="center" vertical="center"/>
    </xf>
    <xf numFmtId="0" fontId="4" fillId="8" borderId="25" xfId="0" applyFont="1" applyFill="1" applyBorder="1" applyAlignment="1">
      <alignment horizontal="center" vertical="center"/>
    </xf>
  </cellXfs>
  <cellStyles count="3">
    <cellStyle name="Normal" xfId="0" builtinId="0"/>
    <cellStyle name="Porcentagem" xfId="1" builtinId="5"/>
    <cellStyle name="Vírgula" xfId="2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182"/>
  <sheetViews>
    <sheetView tabSelected="1" topLeftCell="A147" zoomScaleNormal="100" zoomScaleSheetLayoutView="100" workbookViewId="0">
      <selection activeCell="B175" sqref="B175"/>
    </sheetView>
  </sheetViews>
  <sheetFormatPr defaultRowHeight="12.75" x14ac:dyDescent="0.2"/>
  <cols>
    <col min="1" max="1" width="44.5703125" style="7" customWidth="1"/>
    <col min="2" max="2" width="16" style="7" bestFit="1" customWidth="1"/>
    <col min="3" max="3" width="15" style="7" customWidth="1"/>
    <col min="4" max="4" width="14.7109375" style="8" customWidth="1"/>
    <col min="5" max="5" width="15.42578125" style="8" customWidth="1"/>
    <col min="6" max="6" width="13.28515625" style="8" customWidth="1"/>
    <col min="7" max="7" width="28.140625" style="8" customWidth="1"/>
    <col min="8" max="8" width="14.42578125" style="7" bestFit="1" customWidth="1"/>
    <col min="9" max="9" width="31.85546875" style="7" bestFit="1" customWidth="1"/>
    <col min="10" max="10" width="13.42578125" style="7" customWidth="1"/>
    <col min="11" max="16384" width="9.140625" style="7"/>
  </cols>
  <sheetData>
    <row r="1" spans="1:7" ht="15.75" x14ac:dyDescent="0.2">
      <c r="A1" s="156"/>
    </row>
    <row r="2" spans="1:7" ht="15.75" x14ac:dyDescent="0.2">
      <c r="A2" s="159"/>
    </row>
    <row r="3" spans="1:7" ht="15.75" x14ac:dyDescent="0.2">
      <c r="A3" s="159"/>
    </row>
    <row r="4" spans="1:7" ht="15.75" x14ac:dyDescent="0.2">
      <c r="A4" s="159"/>
    </row>
    <row r="5" spans="1:7" s="2" customFormat="1" ht="15.6" customHeight="1" x14ac:dyDescent="0.2">
      <c r="A5" s="158"/>
      <c r="C5" s="85"/>
      <c r="D5" s="85"/>
      <c r="E5" s="85"/>
      <c r="F5" s="85"/>
      <c r="G5" s="4"/>
    </row>
    <row r="6" spans="1:7" s="2" customFormat="1" ht="15.6" customHeight="1" x14ac:dyDescent="0.2">
      <c r="A6" s="157"/>
      <c r="B6" s="85"/>
      <c r="C6" s="85"/>
      <c r="D6" s="85"/>
      <c r="E6" s="85"/>
      <c r="F6" s="85"/>
      <c r="G6" s="4"/>
    </row>
    <row r="7" spans="1:7" s="2" customFormat="1" ht="15.6" customHeight="1" x14ac:dyDescent="0.2">
      <c r="A7" s="84"/>
      <c r="B7" s="85"/>
      <c r="C7" s="85"/>
      <c r="D7" s="85"/>
      <c r="E7" s="85"/>
      <c r="F7" s="85"/>
      <c r="G7" s="4"/>
    </row>
    <row r="8" spans="1:7" s="2" customFormat="1" ht="15.6" customHeight="1" x14ac:dyDescent="0.2">
      <c r="A8" s="159"/>
      <c r="B8" s="85"/>
      <c r="C8" s="85"/>
      <c r="D8" s="85"/>
      <c r="E8" s="85"/>
      <c r="F8" s="85"/>
      <c r="G8" s="4"/>
    </row>
    <row r="9" spans="1:7" s="2" customFormat="1" ht="15.6" customHeight="1" x14ac:dyDescent="0.2">
      <c r="A9" s="159"/>
      <c r="B9" s="85"/>
      <c r="C9" s="85"/>
      <c r="D9" s="85"/>
      <c r="E9" s="85"/>
      <c r="F9" s="85"/>
      <c r="G9" s="161"/>
    </row>
    <row r="10" spans="1:7" s="2" customFormat="1" ht="16.5" customHeight="1" thickBot="1" x14ac:dyDescent="0.25">
      <c r="A10" s="5"/>
      <c r="B10" s="3"/>
      <c r="C10" s="3"/>
      <c r="D10" s="4"/>
      <c r="E10" s="4"/>
      <c r="F10" s="4"/>
      <c r="G10" s="4"/>
    </row>
    <row r="11" spans="1:7" s="6" customFormat="1" ht="18" x14ac:dyDescent="0.2">
      <c r="A11" s="226" t="s">
        <v>154</v>
      </c>
      <c r="B11" s="227"/>
      <c r="C11" s="227"/>
      <c r="D11" s="227"/>
      <c r="E11" s="227"/>
      <c r="F11" s="228"/>
      <c r="G11" s="29"/>
    </row>
    <row r="12" spans="1:7" s="6" customFormat="1" ht="21.75" customHeight="1" x14ac:dyDescent="0.2">
      <c r="A12" s="229" t="s">
        <v>14</v>
      </c>
      <c r="B12" s="230"/>
      <c r="C12" s="230"/>
      <c r="D12" s="230"/>
      <c r="E12" s="230"/>
      <c r="F12" s="231"/>
      <c r="G12" s="29"/>
    </row>
    <row r="13" spans="1:7" s="2" customFormat="1" ht="10.9" customHeight="1" thickBot="1" x14ac:dyDescent="0.25">
      <c r="A13" s="94"/>
      <c r="B13" s="95"/>
      <c r="C13" s="95"/>
      <c r="D13" s="96"/>
      <c r="E13" s="96"/>
      <c r="F13" s="97"/>
      <c r="G13" s="4"/>
    </row>
    <row r="14" spans="1:7" s="2" customFormat="1" ht="15.75" customHeight="1" thickBot="1" x14ac:dyDescent="0.25">
      <c r="A14" s="235" t="s">
        <v>45</v>
      </c>
      <c r="B14" s="236"/>
      <c r="C14" s="236"/>
      <c r="D14" s="236"/>
      <c r="E14" s="236"/>
      <c r="F14" s="237"/>
      <c r="G14" s="4"/>
    </row>
    <row r="15" spans="1:7" s="2" customFormat="1" ht="15.75" customHeight="1" x14ac:dyDescent="0.2">
      <c r="A15" s="49" t="s">
        <v>44</v>
      </c>
      <c r="B15" s="30"/>
      <c r="C15" s="30"/>
      <c r="D15" s="147"/>
      <c r="E15" s="70" t="s">
        <v>9</v>
      </c>
      <c r="F15" s="31" t="s">
        <v>1</v>
      </c>
      <c r="G15" s="4"/>
    </row>
    <row r="16" spans="1:7" s="9" customFormat="1" ht="15.75" customHeight="1" x14ac:dyDescent="0.2">
      <c r="A16" s="78" t="str">
        <f>A40</f>
        <v>1. Mão-de-obra - 40h semanais</v>
      </c>
      <c r="B16" s="79"/>
      <c r="C16" s="80"/>
      <c r="D16" s="80"/>
      <c r="E16" s="144">
        <f>+F116</f>
        <v>382513.9597679982</v>
      </c>
      <c r="F16" s="81">
        <f t="shared" ref="F16:F23" si="0">IFERROR(E16/$E$27,0)</f>
        <v>0.78376452223840587</v>
      </c>
      <c r="G16" s="34"/>
    </row>
    <row r="17" spans="1:12" s="2" customFormat="1" ht="15.75" customHeight="1" x14ac:dyDescent="0.2">
      <c r="A17" s="38" t="str">
        <f>A32</f>
        <v>1.1. Auxiliar de Limpeza</v>
      </c>
      <c r="B17" s="35"/>
      <c r="C17" s="36"/>
      <c r="D17" s="36"/>
      <c r="E17" s="145">
        <f>F50</f>
        <v>202617.12974380184</v>
      </c>
      <c r="F17" s="43">
        <f t="shared" si="0"/>
        <v>0.4151590127254064</v>
      </c>
      <c r="G17" s="4"/>
    </row>
    <row r="18" spans="1:12" s="2" customFormat="1" ht="15.75" customHeight="1" x14ac:dyDescent="0.2">
      <c r="A18" s="38" t="str">
        <f t="shared" ref="A18:A20" si="1">A33</f>
        <v>1.2. Cozinheira</v>
      </c>
      <c r="B18" s="35"/>
      <c r="C18" s="36"/>
      <c r="D18" s="36"/>
      <c r="E18" s="145">
        <f>F60</f>
        <v>80355.269679360004</v>
      </c>
      <c r="F18" s="43">
        <f t="shared" si="0"/>
        <v>0.16464656502413705</v>
      </c>
      <c r="G18" s="4"/>
    </row>
    <row r="19" spans="1:12" s="2" customFormat="1" ht="15.75" customHeight="1" x14ac:dyDescent="0.2">
      <c r="A19" s="38" t="str">
        <f t="shared" si="1"/>
        <v>1.3. Monitor de Alunos</v>
      </c>
      <c r="B19" s="35"/>
      <c r="C19" s="36"/>
      <c r="D19" s="36"/>
      <c r="E19" s="145">
        <f>F70</f>
        <v>15635.512409181814</v>
      </c>
      <c r="F19" s="43">
        <f t="shared" si="0"/>
        <v>3.2036895910328787E-2</v>
      </c>
      <c r="G19" s="4"/>
    </row>
    <row r="20" spans="1:12" s="2" customFormat="1" ht="15.75" customHeight="1" x14ac:dyDescent="0.2">
      <c r="A20" s="38" t="str">
        <f t="shared" si="1"/>
        <v>1.4. Vigia/Porteiro</v>
      </c>
      <c r="B20" s="35"/>
      <c r="C20" s="36"/>
      <c r="D20" s="36"/>
      <c r="E20" s="145">
        <f>F80</f>
        <v>17721.712335654545</v>
      </c>
      <c r="F20" s="43">
        <f t="shared" si="0"/>
        <v>3.6311483665655182E-2</v>
      </c>
      <c r="G20" s="4"/>
    </row>
    <row r="21" spans="1:12" s="2" customFormat="1" ht="15.75" customHeight="1" x14ac:dyDescent="0.2">
      <c r="A21" s="38" t="str">
        <f>A87</f>
        <v>1.5. Vale-alimentação</v>
      </c>
      <c r="B21" s="35"/>
      <c r="C21" s="36"/>
      <c r="D21" s="36"/>
      <c r="E21" s="145">
        <f>F93</f>
        <v>40508.160000000003</v>
      </c>
      <c r="F21" s="43">
        <f t="shared" si="0"/>
        <v>8.3000522878728861E-2</v>
      </c>
      <c r="G21" s="4"/>
    </row>
    <row r="22" spans="1:12" s="2" customFormat="1" ht="15.75" customHeight="1" x14ac:dyDescent="0.2">
      <c r="A22" s="38" t="str">
        <f>A95</f>
        <v>1.6. Vale-transporte</v>
      </c>
      <c r="B22" s="35"/>
      <c r="C22" s="36"/>
      <c r="D22" s="36"/>
      <c r="E22" s="145">
        <f>F105</f>
        <v>23811.855600000003</v>
      </c>
      <c r="F22" s="43">
        <f t="shared" si="0"/>
        <v>4.8790082430621093E-2</v>
      </c>
      <c r="G22" s="4"/>
    </row>
    <row r="23" spans="1:12" s="2" customFormat="1" ht="15.75" customHeight="1" x14ac:dyDescent="0.2">
      <c r="A23" s="38" t="str">
        <f>A108</f>
        <v>1.7. Benefício familiar</v>
      </c>
      <c r="B23" s="35"/>
      <c r="C23" s="36"/>
      <c r="D23" s="36"/>
      <c r="E23" s="145">
        <f>F114</f>
        <v>1864.3200000000002</v>
      </c>
      <c r="F23" s="43">
        <f t="shared" si="0"/>
        <v>3.8199596035285678E-3</v>
      </c>
      <c r="G23" s="4"/>
    </row>
    <row r="24" spans="1:12" s="2" customFormat="1" ht="15.75" customHeight="1" x14ac:dyDescent="0.2">
      <c r="A24" s="78" t="str">
        <f>A118</f>
        <v>2. Uniformes e Equipamentos de Proteção Individual</v>
      </c>
      <c r="B24" s="79"/>
      <c r="C24" s="80"/>
      <c r="D24" s="80"/>
      <c r="E24" s="175">
        <f>F132</f>
        <v>14240</v>
      </c>
      <c r="F24" s="81">
        <f t="shared" ref="F24:F25" si="2">IFERROR(E24/$E$27,0)</f>
        <v>2.9177514994339387E-2</v>
      </c>
      <c r="G24" s="4"/>
    </row>
    <row r="25" spans="1:12" s="2" customFormat="1" ht="15.75" customHeight="1" x14ac:dyDescent="0.2">
      <c r="A25" s="38" t="str">
        <f>A119</f>
        <v>2.1. Uniformes e EPIs</v>
      </c>
      <c r="B25" s="35"/>
      <c r="C25" s="36"/>
      <c r="D25" s="36"/>
      <c r="E25" s="174">
        <f>F132</f>
        <v>14240</v>
      </c>
      <c r="F25" s="43">
        <f t="shared" si="2"/>
        <v>2.9177514994339387E-2</v>
      </c>
      <c r="G25" s="4"/>
    </row>
    <row r="26" spans="1:12" s="9" customFormat="1" ht="15.75" customHeight="1" thickBot="1" x14ac:dyDescent="0.25">
      <c r="A26" s="82" t="str">
        <f>A136</f>
        <v>3. Benefícios e Despesas Indiretas - BDI</v>
      </c>
      <c r="B26" s="83"/>
      <c r="C26" s="80"/>
      <c r="D26" s="80"/>
      <c r="E26" s="146">
        <f>+F142</f>
        <v>91293.08614261639</v>
      </c>
      <c r="F26" s="81">
        <f>IFERROR(E26/$E$27,0)</f>
        <v>0.1870579627672547</v>
      </c>
      <c r="G26" s="34"/>
    </row>
    <row r="27" spans="1:12" s="2" customFormat="1" ht="15.75" customHeight="1" thickBot="1" x14ac:dyDescent="0.25">
      <c r="A27" s="32" t="s">
        <v>64</v>
      </c>
      <c r="B27" s="33"/>
      <c r="C27" s="22"/>
      <c r="D27" s="22"/>
      <c r="E27" s="69">
        <f>E16+E26+E24</f>
        <v>488047.0459106146</v>
      </c>
      <c r="F27" s="88">
        <f>F16+F26+F24</f>
        <v>1</v>
      </c>
      <c r="G27" s="4"/>
    </row>
    <row r="29" spans="1:12" ht="13.5" thickBot="1" x14ac:dyDescent="0.25"/>
    <row r="30" spans="1:12" s="2" customFormat="1" ht="15" customHeight="1" thickBot="1" x14ac:dyDescent="0.25">
      <c r="A30" s="235" t="s">
        <v>35</v>
      </c>
      <c r="B30" s="236"/>
      <c r="C30" s="236"/>
      <c r="D30" s="236"/>
      <c r="E30" s="237"/>
      <c r="F30" s="8"/>
      <c r="G30" s="4"/>
      <c r="L30" s="5"/>
    </row>
    <row r="31" spans="1:12" s="2" customFormat="1" ht="15" customHeight="1" thickBot="1" x14ac:dyDescent="0.25">
      <c r="A31" s="232" t="s">
        <v>10</v>
      </c>
      <c r="B31" s="233"/>
      <c r="C31" s="233"/>
      <c r="D31" s="234"/>
      <c r="E31" s="37" t="s">
        <v>11</v>
      </c>
      <c r="F31" s="8"/>
      <c r="G31" s="4"/>
    </row>
    <row r="32" spans="1:12" s="2" customFormat="1" ht="15" customHeight="1" x14ac:dyDescent="0.2">
      <c r="A32" s="179" t="s">
        <v>70</v>
      </c>
      <c r="B32" s="55"/>
      <c r="C32" s="55"/>
      <c r="D32" s="56"/>
      <c r="E32" s="57">
        <f>C49</f>
        <v>59</v>
      </c>
      <c r="F32" s="8"/>
      <c r="G32" s="4"/>
    </row>
    <row r="33" spans="1:11" s="2" customFormat="1" ht="15" customHeight="1" x14ac:dyDescent="0.2">
      <c r="A33" s="180" t="s">
        <v>85</v>
      </c>
      <c r="B33" s="50"/>
      <c r="C33" s="50"/>
      <c r="D33" s="58"/>
      <c r="E33" s="52">
        <f>C59</f>
        <v>26</v>
      </c>
      <c r="F33" s="8"/>
      <c r="G33" s="4"/>
    </row>
    <row r="34" spans="1:11" s="2" customFormat="1" ht="15" customHeight="1" x14ac:dyDescent="0.2">
      <c r="A34" s="180" t="s">
        <v>147</v>
      </c>
      <c r="B34" s="50"/>
      <c r="C34" s="50"/>
      <c r="D34" s="58"/>
      <c r="E34" s="52">
        <f>C69</f>
        <v>5</v>
      </c>
      <c r="F34" s="8"/>
      <c r="G34" s="4"/>
    </row>
    <row r="35" spans="1:11" s="2" customFormat="1" ht="15" customHeight="1" x14ac:dyDescent="0.2">
      <c r="A35" s="180" t="s">
        <v>153</v>
      </c>
      <c r="B35" s="50"/>
      <c r="C35" s="50"/>
      <c r="D35" s="58"/>
      <c r="E35" s="52">
        <f>C79</f>
        <v>6</v>
      </c>
      <c r="F35" s="8"/>
      <c r="G35" s="4"/>
    </row>
    <row r="36" spans="1:11" s="2" customFormat="1" ht="15" customHeight="1" thickBot="1" x14ac:dyDescent="0.25">
      <c r="A36" s="53" t="s">
        <v>15</v>
      </c>
      <c r="B36" s="54"/>
      <c r="C36" s="54"/>
      <c r="D36" s="59"/>
      <c r="E36" s="60">
        <f>SUM(E32:E35)</f>
        <v>96</v>
      </c>
      <c r="F36" s="8"/>
      <c r="G36" s="4"/>
    </row>
    <row r="37" spans="1:11" s="2" customFormat="1" ht="13.5" thickBot="1" x14ac:dyDescent="0.25">
      <c r="A37" s="44"/>
      <c r="B37" s="44"/>
      <c r="C37" s="44"/>
      <c r="D37" s="40"/>
      <c r="E37" s="51"/>
      <c r="F37" s="7"/>
      <c r="G37" s="4"/>
    </row>
    <row r="38" spans="1:11" s="9" customFormat="1" ht="15.75" customHeight="1" thickBot="1" x14ac:dyDescent="0.25">
      <c r="A38" s="148" t="s">
        <v>43</v>
      </c>
      <c r="B38" s="149">
        <f>40/44</f>
        <v>0.90909090909090906</v>
      </c>
      <c r="C38" s="28"/>
      <c r="D38" s="27"/>
      <c r="E38" s="98"/>
      <c r="G38" s="34"/>
    </row>
    <row r="39" spans="1:11" s="2" customFormat="1" ht="15.75" customHeight="1" x14ac:dyDescent="0.2">
      <c r="A39" s="44"/>
      <c r="B39" s="44"/>
      <c r="C39" s="44"/>
      <c r="D39" s="40"/>
      <c r="E39" s="51"/>
      <c r="F39" s="7"/>
      <c r="G39" s="4"/>
    </row>
    <row r="40" spans="1:11" ht="13.15" customHeight="1" x14ac:dyDescent="0.2">
      <c r="A40" s="9" t="s">
        <v>67</v>
      </c>
      <c r="B40" s="5" t="s">
        <v>66</v>
      </c>
    </row>
    <row r="41" spans="1:11" ht="11.25" customHeight="1" x14ac:dyDescent="0.2">
      <c r="B41" s="5" t="s">
        <v>65</v>
      </c>
    </row>
    <row r="42" spans="1:11" ht="13.9" customHeight="1" thickBot="1" x14ac:dyDescent="0.25">
      <c r="A42" s="178" t="str">
        <f>A32</f>
        <v>1.1. Auxiliar de Limpeza</v>
      </c>
      <c r="B42" s="5"/>
      <c r="D42" s="161"/>
    </row>
    <row r="43" spans="1:11" ht="13.9" customHeight="1" thickBot="1" x14ac:dyDescent="0.25">
      <c r="A43" s="45" t="s">
        <v>16</v>
      </c>
      <c r="B43" s="46" t="s">
        <v>17</v>
      </c>
      <c r="C43" s="46" t="s">
        <v>11</v>
      </c>
      <c r="D43" s="47" t="s">
        <v>49</v>
      </c>
      <c r="E43" s="47" t="s">
        <v>18</v>
      </c>
      <c r="F43" s="48" t="s">
        <v>19</v>
      </c>
      <c r="I43" s="5"/>
      <c r="K43" s="5"/>
    </row>
    <row r="44" spans="1:11" ht="13.15" customHeight="1" x14ac:dyDescent="0.2">
      <c r="A44" s="160" t="s">
        <v>71</v>
      </c>
      <c r="B44" s="12" t="s">
        <v>6</v>
      </c>
      <c r="C44" s="12">
        <v>1</v>
      </c>
      <c r="D44" s="64">
        <v>1540.51</v>
      </c>
      <c r="E44" s="13">
        <f>C44*D44</f>
        <v>1540.51</v>
      </c>
    </row>
    <row r="45" spans="1:11" x14ac:dyDescent="0.2">
      <c r="A45" s="14" t="s">
        <v>0</v>
      </c>
      <c r="B45" s="15" t="s">
        <v>1</v>
      </c>
      <c r="C45" s="15">
        <v>40</v>
      </c>
      <c r="D45" s="61">
        <f>D44</f>
        <v>1540.51</v>
      </c>
      <c r="E45" s="16">
        <f>C45*D45/100</f>
        <v>616.20400000000006</v>
      </c>
    </row>
    <row r="46" spans="1:11" x14ac:dyDescent="0.2">
      <c r="A46" s="71" t="s">
        <v>2</v>
      </c>
      <c r="B46" s="72"/>
      <c r="C46" s="72"/>
      <c r="D46" s="73"/>
      <c r="E46" s="74">
        <f>SUM(E44:E45)</f>
        <v>2156.7139999999999</v>
      </c>
      <c r="I46" s="7" t="s">
        <v>76</v>
      </c>
    </row>
    <row r="47" spans="1:11" x14ac:dyDescent="0.2">
      <c r="A47" s="14" t="s">
        <v>3</v>
      </c>
      <c r="B47" s="15" t="s">
        <v>1</v>
      </c>
      <c r="C47" s="87">
        <f>'2.Encargos Sociais'!$D$36*100</f>
        <v>75.155699999999996</v>
      </c>
      <c r="D47" s="16">
        <f>E46</f>
        <v>2156.7139999999999</v>
      </c>
      <c r="E47" s="16">
        <f>D47*C47/100</f>
        <v>1620.8935036979999</v>
      </c>
      <c r="H47" s="5"/>
      <c r="I47" s="5">
        <v>5143</v>
      </c>
    </row>
    <row r="48" spans="1:11" x14ac:dyDescent="0.2">
      <c r="A48" s="71" t="s">
        <v>53</v>
      </c>
      <c r="B48" s="72"/>
      <c r="C48" s="72"/>
      <c r="D48" s="73"/>
      <c r="E48" s="74">
        <f>E46+E47</f>
        <v>3777.6075036980001</v>
      </c>
      <c r="H48" s="162"/>
      <c r="I48" s="62">
        <v>1540.51</v>
      </c>
    </row>
    <row r="49" spans="1:9" ht="13.5" thickBot="1" x14ac:dyDescent="0.25">
      <c r="A49" s="14" t="s">
        <v>4</v>
      </c>
      <c r="B49" s="15" t="s">
        <v>166</v>
      </c>
      <c r="C49" s="63">
        <v>59</v>
      </c>
      <c r="D49" s="16">
        <f>E48</f>
        <v>3777.6075036980001</v>
      </c>
      <c r="E49" s="16">
        <f>C49*D49</f>
        <v>222878.84271818202</v>
      </c>
      <c r="G49" s="4"/>
    </row>
    <row r="50" spans="1:9" ht="13.9" customHeight="1" thickBot="1" x14ac:dyDescent="0.25">
      <c r="D50" s="76" t="s">
        <v>42</v>
      </c>
      <c r="E50" s="39">
        <f>$B$38</f>
        <v>0.90909090909090906</v>
      </c>
      <c r="F50" s="77">
        <f>E49*E50</f>
        <v>202617.12974380184</v>
      </c>
      <c r="G50" s="4"/>
      <c r="H50" s="62"/>
      <c r="I50" s="62"/>
    </row>
    <row r="51" spans="1:9" ht="11.25" customHeight="1" x14ac:dyDescent="0.2"/>
    <row r="52" spans="1:9" ht="13.5" thickBot="1" x14ac:dyDescent="0.25">
      <c r="A52" s="178" t="str">
        <f>A33</f>
        <v>1.2. Cozinheira</v>
      </c>
      <c r="D52" s="161"/>
    </row>
    <row r="53" spans="1:9" s="10" customFormat="1" ht="13.15" customHeight="1" thickBot="1" x14ac:dyDescent="0.25">
      <c r="A53" s="45" t="s">
        <v>16</v>
      </c>
      <c r="B53" s="46" t="s">
        <v>17</v>
      </c>
      <c r="C53" s="46" t="s">
        <v>11</v>
      </c>
      <c r="D53" s="47" t="s">
        <v>49</v>
      </c>
      <c r="E53" s="47" t="s">
        <v>18</v>
      </c>
      <c r="F53" s="48" t="s">
        <v>19</v>
      </c>
      <c r="G53" s="8"/>
    </row>
    <row r="54" spans="1:9" x14ac:dyDescent="0.2">
      <c r="A54" s="160" t="s">
        <v>74</v>
      </c>
      <c r="B54" s="12" t="s">
        <v>6</v>
      </c>
      <c r="C54" s="12">
        <v>1</v>
      </c>
      <c r="D54" s="64">
        <v>1617.44</v>
      </c>
      <c r="E54" s="13">
        <f>C54*D54</f>
        <v>1617.44</v>
      </c>
      <c r="I54" s="7" t="s">
        <v>72</v>
      </c>
    </row>
    <row r="55" spans="1:9" x14ac:dyDescent="0.2">
      <c r="A55" s="14" t="s">
        <v>0</v>
      </c>
      <c r="B55" s="15" t="s">
        <v>1</v>
      </c>
      <c r="C55" s="63">
        <v>20</v>
      </c>
      <c r="D55" s="61">
        <f>D54</f>
        <v>1617.44</v>
      </c>
      <c r="E55" s="16">
        <f>C55*D55/100</f>
        <v>323.48800000000006</v>
      </c>
      <c r="I55" s="7">
        <v>5134</v>
      </c>
    </row>
    <row r="56" spans="1:9" s="9" customFormat="1" x14ac:dyDescent="0.2">
      <c r="A56" s="67" t="s">
        <v>2</v>
      </c>
      <c r="B56" s="72"/>
      <c r="C56" s="72"/>
      <c r="D56" s="73"/>
      <c r="E56" s="68">
        <f>SUM(E54:E55)</f>
        <v>1940.9280000000001</v>
      </c>
      <c r="F56" s="34"/>
      <c r="G56" s="34"/>
      <c r="H56" s="163"/>
      <c r="I56" s="182">
        <v>1540.51</v>
      </c>
    </row>
    <row r="57" spans="1:9" x14ac:dyDescent="0.2">
      <c r="A57" s="14" t="s">
        <v>3</v>
      </c>
      <c r="B57" s="15" t="s">
        <v>1</v>
      </c>
      <c r="C57" s="87">
        <f>'2.Encargos Sociais'!$D$36*100</f>
        <v>75.155699999999996</v>
      </c>
      <c r="D57" s="16">
        <f>E56</f>
        <v>1940.9280000000001</v>
      </c>
      <c r="E57" s="16">
        <f>D57*C57/100</f>
        <v>1458.7180248960001</v>
      </c>
      <c r="I57" s="7" t="s">
        <v>73</v>
      </c>
    </row>
    <row r="58" spans="1:9" s="9" customFormat="1" x14ac:dyDescent="0.2">
      <c r="A58" s="71" t="s">
        <v>53</v>
      </c>
      <c r="B58" s="153"/>
      <c r="C58" s="153"/>
      <c r="D58" s="154"/>
      <c r="E58" s="68">
        <f>E56+E57</f>
        <v>3399.6460248960002</v>
      </c>
      <c r="F58" s="34"/>
      <c r="G58" s="34"/>
      <c r="H58" s="62"/>
      <c r="I58" s="9">
        <v>5132</v>
      </c>
    </row>
    <row r="59" spans="1:9" ht="13.5" thickBot="1" x14ac:dyDescent="0.25">
      <c r="A59" s="14" t="s">
        <v>4</v>
      </c>
      <c r="B59" s="15" t="s">
        <v>166</v>
      </c>
      <c r="C59" s="63">
        <v>26</v>
      </c>
      <c r="D59" s="16">
        <f>E58</f>
        <v>3399.6460248960002</v>
      </c>
      <c r="E59" s="16">
        <f>C59*D59</f>
        <v>88390.796647296011</v>
      </c>
      <c r="I59" s="183">
        <v>1617.44</v>
      </c>
    </row>
    <row r="60" spans="1:9" ht="13.5" thickBot="1" x14ac:dyDescent="0.25">
      <c r="D60" s="76" t="s">
        <v>42</v>
      </c>
      <c r="E60" s="39">
        <f>$B$38</f>
        <v>0.90909090909090906</v>
      </c>
      <c r="F60" s="77">
        <f>E59*E60</f>
        <v>80355.269679360004</v>
      </c>
    </row>
    <row r="61" spans="1:9" x14ac:dyDescent="0.2">
      <c r="D61" s="76"/>
      <c r="E61" s="44"/>
      <c r="F61" s="44"/>
    </row>
    <row r="62" spans="1:9" ht="13.5" thickBot="1" x14ac:dyDescent="0.25">
      <c r="A62" s="178" t="str">
        <f>A34</f>
        <v>1.3. Monitor de Alunos</v>
      </c>
      <c r="D62" s="161"/>
    </row>
    <row r="63" spans="1:9" ht="13.5" thickBot="1" x14ac:dyDescent="0.25">
      <c r="A63" s="45" t="s">
        <v>16</v>
      </c>
      <c r="B63" s="46" t="s">
        <v>17</v>
      </c>
      <c r="C63" s="46" t="s">
        <v>11</v>
      </c>
      <c r="D63" s="47" t="s">
        <v>49</v>
      </c>
      <c r="E63" s="47" t="s">
        <v>18</v>
      </c>
      <c r="F63" s="48" t="s">
        <v>19</v>
      </c>
      <c r="I63" s="7" t="s">
        <v>75</v>
      </c>
    </row>
    <row r="64" spans="1:9" x14ac:dyDescent="0.2">
      <c r="A64" s="160" t="s">
        <v>84</v>
      </c>
      <c r="B64" s="12" t="s">
        <v>6</v>
      </c>
      <c r="C64" s="12">
        <v>1</v>
      </c>
      <c r="D64" s="64">
        <v>1636.55</v>
      </c>
      <c r="E64" s="13">
        <f>C64*D64</f>
        <v>1636.55</v>
      </c>
      <c r="I64" s="7">
        <v>3341</v>
      </c>
    </row>
    <row r="65" spans="1:9" x14ac:dyDescent="0.2">
      <c r="A65" s="14" t="s">
        <v>0</v>
      </c>
      <c r="B65" s="15" t="s">
        <v>1</v>
      </c>
      <c r="C65" s="63">
        <v>20</v>
      </c>
      <c r="D65" s="61">
        <f>D64</f>
        <v>1636.55</v>
      </c>
      <c r="E65" s="16">
        <f>C65*D65/100</f>
        <v>327.31</v>
      </c>
      <c r="I65" s="183">
        <v>1636.55</v>
      </c>
    </row>
    <row r="66" spans="1:9" x14ac:dyDescent="0.2">
      <c r="A66" s="67" t="s">
        <v>2</v>
      </c>
      <c r="B66" s="72"/>
      <c r="C66" s="72"/>
      <c r="D66" s="73"/>
      <c r="E66" s="68">
        <f>SUM(E64:E65)</f>
        <v>1963.86</v>
      </c>
      <c r="F66" s="34"/>
    </row>
    <row r="67" spans="1:9" x14ac:dyDescent="0.2">
      <c r="A67" s="14" t="s">
        <v>3</v>
      </c>
      <c r="B67" s="15" t="s">
        <v>1</v>
      </c>
      <c r="C67" s="87">
        <f>'2.Encargos Sociais'!$D$36*100</f>
        <v>75.155699999999996</v>
      </c>
      <c r="D67" s="16">
        <f>E66</f>
        <v>1963.86</v>
      </c>
      <c r="E67" s="16">
        <f>D67*C67/100</f>
        <v>1475.9527300199998</v>
      </c>
      <c r="I67" s="7" t="s">
        <v>151</v>
      </c>
    </row>
    <row r="68" spans="1:9" x14ac:dyDescent="0.2">
      <c r="A68" s="71" t="s">
        <v>53</v>
      </c>
      <c r="B68" s="153"/>
      <c r="C68" s="153"/>
      <c r="D68" s="154"/>
      <c r="E68" s="68">
        <f>E66+E67</f>
        <v>3439.8127300199994</v>
      </c>
      <c r="F68" s="34"/>
      <c r="I68" s="7">
        <v>5174</v>
      </c>
    </row>
    <row r="69" spans="1:9" ht="13.5" thickBot="1" x14ac:dyDescent="0.25">
      <c r="A69" s="14" t="s">
        <v>4</v>
      </c>
      <c r="B69" s="15" t="s">
        <v>166</v>
      </c>
      <c r="C69" s="63">
        <v>5</v>
      </c>
      <c r="D69" s="16">
        <f>E68</f>
        <v>3439.8127300199994</v>
      </c>
      <c r="E69" s="16">
        <f>C69*D69</f>
        <v>17199.063650099997</v>
      </c>
      <c r="I69" s="183">
        <v>1854.91</v>
      </c>
    </row>
    <row r="70" spans="1:9" ht="13.5" thickBot="1" x14ac:dyDescent="0.25">
      <c r="D70" s="76" t="s">
        <v>42</v>
      </c>
      <c r="E70" s="39">
        <f>$B$38</f>
        <v>0.90909090909090906</v>
      </c>
      <c r="F70" s="77">
        <f>E69*E70</f>
        <v>15635.512409181814</v>
      </c>
    </row>
    <row r="71" spans="1:9" x14ac:dyDescent="0.2">
      <c r="D71" s="76"/>
      <c r="E71" s="44"/>
      <c r="F71" s="208"/>
    </row>
    <row r="72" spans="1:9" ht="13.5" thickBot="1" x14ac:dyDescent="0.25">
      <c r="A72" s="178" t="str">
        <f>A35</f>
        <v>1.4. Vigia/Porteiro</v>
      </c>
      <c r="D72" s="161"/>
      <c r="I72" s="7" t="s">
        <v>152</v>
      </c>
    </row>
    <row r="73" spans="1:9" ht="13.5" thickBot="1" x14ac:dyDescent="0.25">
      <c r="A73" s="45" t="s">
        <v>16</v>
      </c>
      <c r="B73" s="46" t="s">
        <v>17</v>
      </c>
      <c r="C73" s="46" t="s">
        <v>11</v>
      </c>
      <c r="D73" s="47" t="s">
        <v>49</v>
      </c>
      <c r="E73" s="47" t="s">
        <v>18</v>
      </c>
      <c r="F73" s="48" t="s">
        <v>19</v>
      </c>
      <c r="I73" s="7">
        <v>5174</v>
      </c>
    </row>
    <row r="74" spans="1:9" x14ac:dyDescent="0.2">
      <c r="A74" s="160" t="s">
        <v>155</v>
      </c>
      <c r="B74" s="12" t="s">
        <v>6</v>
      </c>
      <c r="C74" s="12">
        <v>1</v>
      </c>
      <c r="D74" s="64">
        <v>1854.91</v>
      </c>
      <c r="E74" s="13">
        <f>C74*D74</f>
        <v>1854.91</v>
      </c>
      <c r="I74" s="183">
        <v>1854.91</v>
      </c>
    </row>
    <row r="75" spans="1:9" x14ac:dyDescent="0.2">
      <c r="A75" s="14" t="s">
        <v>0</v>
      </c>
      <c r="B75" s="15" t="s">
        <v>1</v>
      </c>
      <c r="C75" s="63">
        <v>0</v>
      </c>
      <c r="D75" s="61">
        <f>D74</f>
        <v>1854.91</v>
      </c>
      <c r="E75" s="16">
        <f>C75*D75/100</f>
        <v>0</v>
      </c>
    </row>
    <row r="76" spans="1:9" x14ac:dyDescent="0.2">
      <c r="A76" s="67" t="s">
        <v>2</v>
      </c>
      <c r="B76" s="72"/>
      <c r="C76" s="72"/>
      <c r="D76" s="73"/>
      <c r="E76" s="68">
        <f>SUM(E74:E75)</f>
        <v>1854.91</v>
      </c>
      <c r="F76" s="34"/>
    </row>
    <row r="77" spans="1:9" x14ac:dyDescent="0.2">
      <c r="A77" s="14" t="s">
        <v>3</v>
      </c>
      <c r="B77" s="15" t="s">
        <v>1</v>
      </c>
      <c r="C77" s="87">
        <f>'2.Encargos Sociais'!$D$36*100</f>
        <v>75.155699999999996</v>
      </c>
      <c r="D77" s="16">
        <f>E76</f>
        <v>1854.91</v>
      </c>
      <c r="E77" s="16">
        <f>D77*C77/100</f>
        <v>1394.0705948699999</v>
      </c>
    </row>
    <row r="78" spans="1:9" x14ac:dyDescent="0.2">
      <c r="A78" s="71" t="s">
        <v>53</v>
      </c>
      <c r="B78" s="153"/>
      <c r="C78" s="153"/>
      <c r="D78" s="154"/>
      <c r="E78" s="68">
        <f>E76+E77</f>
        <v>3248.98059487</v>
      </c>
      <c r="F78" s="34"/>
    </row>
    <row r="79" spans="1:9" ht="13.5" thickBot="1" x14ac:dyDescent="0.25">
      <c r="A79" s="14" t="s">
        <v>4</v>
      </c>
      <c r="B79" s="15" t="s">
        <v>166</v>
      </c>
      <c r="C79" s="63">
        <v>6</v>
      </c>
      <c r="D79" s="16">
        <f>E78</f>
        <v>3248.98059487</v>
      </c>
      <c r="E79" s="16">
        <f>C79*D79</f>
        <v>19493.883569220001</v>
      </c>
    </row>
    <row r="80" spans="1:9" ht="13.5" thickBot="1" x14ac:dyDescent="0.25">
      <c r="D80" s="76" t="s">
        <v>42</v>
      </c>
      <c r="E80" s="39">
        <f>$B$38</f>
        <v>0.90909090909090906</v>
      </c>
      <c r="F80" s="77">
        <f>E79*E80</f>
        <v>17721.712335654545</v>
      </c>
    </row>
    <row r="81" spans="1:7" x14ac:dyDescent="0.2">
      <c r="D81" s="76"/>
      <c r="E81" s="44"/>
      <c r="F81" s="44"/>
    </row>
    <row r="82" spans="1:7" x14ac:dyDescent="0.2">
      <c r="D82" s="76"/>
      <c r="E82" s="44"/>
      <c r="F82" s="44"/>
    </row>
    <row r="83" spans="1:7" x14ac:dyDescent="0.2">
      <c r="D83" s="76"/>
      <c r="E83" s="44"/>
      <c r="F83" s="44"/>
    </row>
    <row r="84" spans="1:7" x14ac:dyDescent="0.2">
      <c r="D84" s="76"/>
      <c r="E84" s="44"/>
      <c r="F84" s="44"/>
    </row>
    <row r="85" spans="1:7" x14ac:dyDescent="0.2">
      <c r="D85" s="76"/>
      <c r="E85" s="44"/>
      <c r="F85" s="44"/>
    </row>
    <row r="86" spans="1:7" x14ac:dyDescent="0.2">
      <c r="D86" s="76"/>
      <c r="E86" s="44"/>
      <c r="F86" s="44"/>
    </row>
    <row r="87" spans="1:7" ht="13.5" thickBot="1" x14ac:dyDescent="0.25">
      <c r="A87" s="5" t="s">
        <v>148</v>
      </c>
      <c r="F87" s="19"/>
      <c r="G87" s="7"/>
    </row>
    <row r="88" spans="1:7" ht="13.5" thickBot="1" x14ac:dyDescent="0.25">
      <c r="A88" s="45" t="s">
        <v>16</v>
      </c>
      <c r="B88" s="46" t="s">
        <v>17</v>
      </c>
      <c r="C88" s="46" t="s">
        <v>11</v>
      </c>
      <c r="D88" s="47" t="s">
        <v>49</v>
      </c>
      <c r="E88" s="47" t="s">
        <v>18</v>
      </c>
      <c r="F88" s="48" t="s">
        <v>19</v>
      </c>
      <c r="G88" s="7"/>
    </row>
    <row r="89" spans="1:7" x14ac:dyDescent="0.2">
      <c r="A89" s="14" t="str">
        <f>A42</f>
        <v>1.1. Auxiliar de Limpeza</v>
      </c>
      <c r="B89" s="15" t="s">
        <v>7</v>
      </c>
      <c r="C89" s="66">
        <f>22*(C49)</f>
        <v>1298</v>
      </c>
      <c r="D89" s="65">
        <f>ROUND(23.68*0.81,2)</f>
        <v>19.18</v>
      </c>
      <c r="E89" s="39">
        <f>C89*D89</f>
        <v>24895.64</v>
      </c>
      <c r="F89" s="19"/>
      <c r="G89" s="7"/>
    </row>
    <row r="90" spans="1:7" x14ac:dyDescent="0.2">
      <c r="A90" s="14" t="str">
        <f>A52</f>
        <v>1.2. Cozinheira</v>
      </c>
      <c r="B90" s="15" t="s">
        <v>7</v>
      </c>
      <c r="C90" s="66">
        <f>22*(C59)</f>
        <v>572</v>
      </c>
      <c r="D90" s="65">
        <f>D89</f>
        <v>19.18</v>
      </c>
      <c r="E90" s="39">
        <f>C90*D90</f>
        <v>10970.96</v>
      </c>
      <c r="F90" s="19"/>
      <c r="G90" s="7"/>
    </row>
    <row r="91" spans="1:7" x14ac:dyDescent="0.2">
      <c r="A91" s="181" t="str">
        <f>A62</f>
        <v>1.3. Monitor de Alunos</v>
      </c>
      <c r="B91" s="15" t="s">
        <v>7</v>
      </c>
      <c r="C91" s="66">
        <f>22*(C69)</f>
        <v>110</v>
      </c>
      <c r="D91" s="65">
        <f>D90</f>
        <v>19.18</v>
      </c>
      <c r="E91" s="39">
        <f>C91*D91</f>
        <v>2109.8000000000002</v>
      </c>
      <c r="F91" s="19"/>
      <c r="G91" s="7"/>
    </row>
    <row r="92" spans="1:7" ht="13.5" thickBot="1" x14ac:dyDescent="0.25">
      <c r="A92" s="181" t="str">
        <f>A72</f>
        <v>1.4. Vigia/Porteiro</v>
      </c>
      <c r="B92" s="15" t="s">
        <v>7</v>
      </c>
      <c r="C92" s="66">
        <f>22*(C79)</f>
        <v>132</v>
      </c>
      <c r="D92" s="65">
        <f>D91</f>
        <v>19.18</v>
      </c>
      <c r="E92" s="39">
        <f>C92*D92</f>
        <v>2531.7599999999998</v>
      </c>
      <c r="F92" s="19"/>
      <c r="G92" s="7"/>
    </row>
    <row r="93" spans="1:7" ht="13.5" thickBot="1" x14ac:dyDescent="0.25">
      <c r="F93" s="18">
        <f>SUM(E89:E92)</f>
        <v>40508.160000000003</v>
      </c>
      <c r="G93" s="7"/>
    </row>
    <row r="94" spans="1:7" x14ac:dyDescent="0.2">
      <c r="G94" s="7"/>
    </row>
    <row r="95" spans="1:7" ht="13.5" thickBot="1" x14ac:dyDescent="0.25">
      <c r="A95" s="5" t="s">
        <v>149</v>
      </c>
      <c r="B95" s="5" t="s">
        <v>86</v>
      </c>
      <c r="F95" s="19"/>
      <c r="G95" s="7"/>
    </row>
    <row r="96" spans="1:7" ht="13.5" thickBot="1" x14ac:dyDescent="0.25">
      <c r="A96" s="45" t="s">
        <v>16</v>
      </c>
      <c r="B96" s="46" t="s">
        <v>17</v>
      </c>
      <c r="C96" s="46" t="s">
        <v>11</v>
      </c>
      <c r="D96" s="47" t="s">
        <v>49</v>
      </c>
      <c r="E96" s="47" t="s">
        <v>18</v>
      </c>
      <c r="F96" s="48" t="s">
        <v>19</v>
      </c>
      <c r="G96" s="7"/>
    </row>
    <row r="97" spans="1:11" x14ac:dyDescent="0.2">
      <c r="A97" s="14" t="str">
        <f>A89</f>
        <v>1.1. Auxiliar de Limpeza</v>
      </c>
      <c r="B97" s="15" t="s">
        <v>7</v>
      </c>
      <c r="C97" s="66">
        <f>C49</f>
        <v>59</v>
      </c>
      <c r="D97" s="197">
        <f>3.9*4*22</f>
        <v>343.2</v>
      </c>
      <c r="E97" s="39"/>
      <c r="F97" s="19"/>
      <c r="G97" s="7">
        <f>3.9*4*22</f>
        <v>343.2</v>
      </c>
      <c r="H97" s="195">
        <f>G97*C97</f>
        <v>20248.8</v>
      </c>
    </row>
    <row r="98" spans="1:11" x14ac:dyDescent="0.2">
      <c r="A98" s="196" t="s">
        <v>107</v>
      </c>
      <c r="B98" s="15"/>
      <c r="C98" s="66"/>
      <c r="D98" s="65">
        <f>D97-(D44*0.06)</f>
        <v>250.76939999999999</v>
      </c>
      <c r="E98" s="39">
        <f>D98*C97</f>
        <v>14795.3946</v>
      </c>
      <c r="F98" s="19"/>
      <c r="G98" s="7"/>
    </row>
    <row r="99" spans="1:11" x14ac:dyDescent="0.2">
      <c r="A99" s="14" t="str">
        <f>A90</f>
        <v>1.2. Cozinheira</v>
      </c>
      <c r="B99" s="15" t="s">
        <v>7</v>
      </c>
      <c r="C99" s="66">
        <f>C59</f>
        <v>26</v>
      </c>
      <c r="D99" s="197">
        <f>D97</f>
        <v>343.2</v>
      </c>
      <c r="E99" s="39"/>
      <c r="F99" s="19"/>
      <c r="G99" s="7"/>
    </row>
    <row r="100" spans="1:11" x14ac:dyDescent="0.2">
      <c r="A100" s="196" t="s">
        <v>107</v>
      </c>
      <c r="B100" s="15"/>
      <c r="C100" s="66"/>
      <c r="D100" s="65">
        <f>D99-D54*0.06</f>
        <v>246.15359999999998</v>
      </c>
      <c r="E100" s="39">
        <f>D100*C99</f>
        <v>6399.9935999999998</v>
      </c>
      <c r="F100" s="19"/>
      <c r="G100" s="7"/>
    </row>
    <row r="101" spans="1:11" x14ac:dyDescent="0.2">
      <c r="A101" s="14" t="str">
        <f>A91</f>
        <v>1.3. Monitor de Alunos</v>
      </c>
      <c r="B101" s="15" t="s">
        <v>7</v>
      </c>
      <c r="C101" s="66">
        <f>C69</f>
        <v>5</v>
      </c>
      <c r="D101" s="197">
        <f>D99</f>
        <v>343.2</v>
      </c>
      <c r="E101" s="39"/>
      <c r="F101" s="19"/>
      <c r="G101" s="7"/>
    </row>
    <row r="102" spans="1:11" x14ac:dyDescent="0.2">
      <c r="A102" s="196" t="s">
        <v>107</v>
      </c>
      <c r="B102" s="15"/>
      <c r="C102" s="66"/>
      <c r="D102" s="65">
        <f>D101-D64*0.06</f>
        <v>245.00700000000001</v>
      </c>
      <c r="E102" s="39">
        <f>D102*C101</f>
        <v>1225.0350000000001</v>
      </c>
      <c r="F102" s="19"/>
      <c r="G102" s="7"/>
    </row>
    <row r="103" spans="1:11" x14ac:dyDescent="0.2">
      <c r="A103" s="181" t="str">
        <f>A92</f>
        <v>1.4. Vigia/Porteiro</v>
      </c>
      <c r="B103" s="15" t="s">
        <v>7</v>
      </c>
      <c r="C103" s="66">
        <f>C79</f>
        <v>6</v>
      </c>
      <c r="D103" s="197">
        <f>D101</f>
        <v>343.2</v>
      </c>
      <c r="E103" s="39"/>
      <c r="F103" s="19"/>
      <c r="G103" s="7"/>
    </row>
    <row r="104" spans="1:11" ht="13.5" thickBot="1" x14ac:dyDescent="0.25">
      <c r="A104" s="196" t="s">
        <v>107</v>
      </c>
      <c r="B104" s="15"/>
      <c r="C104" s="66"/>
      <c r="D104" s="65">
        <f>D103-D74*0.06</f>
        <v>231.90539999999999</v>
      </c>
      <c r="E104" s="39">
        <f>D104*C103</f>
        <v>1391.4323999999999</v>
      </c>
      <c r="F104" s="19"/>
      <c r="G104" s="7"/>
    </row>
    <row r="105" spans="1:11" ht="13.5" thickBot="1" x14ac:dyDescent="0.25">
      <c r="F105" s="18">
        <f>SUM(E97:E104)</f>
        <v>23811.855600000003</v>
      </c>
      <c r="G105" s="7"/>
    </row>
    <row r="106" spans="1:11" x14ac:dyDescent="0.2">
      <c r="G106" s="7"/>
    </row>
    <row r="107" spans="1:11" x14ac:dyDescent="0.2">
      <c r="F107" s="7"/>
      <c r="G107" s="7"/>
    </row>
    <row r="108" spans="1:11" ht="13.5" thickBot="1" x14ac:dyDescent="0.25">
      <c r="A108" s="5" t="s">
        <v>150</v>
      </c>
      <c r="F108" s="19"/>
      <c r="G108" s="7"/>
    </row>
    <row r="109" spans="1:11" ht="13.5" thickBot="1" x14ac:dyDescent="0.25">
      <c r="A109" s="45" t="s">
        <v>16</v>
      </c>
      <c r="B109" s="46" t="s">
        <v>17</v>
      </c>
      <c r="C109" s="46" t="s">
        <v>11</v>
      </c>
      <c r="D109" s="47" t="s">
        <v>49</v>
      </c>
      <c r="E109" s="47" t="s">
        <v>18</v>
      </c>
      <c r="F109" s="48" t="s">
        <v>19</v>
      </c>
      <c r="G109" s="7"/>
    </row>
    <row r="110" spans="1:11" x14ac:dyDescent="0.2">
      <c r="A110" s="14" t="str">
        <f>A89</f>
        <v>1.1. Auxiliar de Limpeza</v>
      </c>
      <c r="B110" s="15" t="s">
        <v>7</v>
      </c>
      <c r="C110" s="66">
        <f>(C49)</f>
        <v>59</v>
      </c>
      <c r="D110" s="65">
        <v>19.420000000000002</v>
      </c>
      <c r="E110" s="39">
        <f>C110*D110</f>
        <v>1145.7800000000002</v>
      </c>
      <c r="F110" s="19"/>
      <c r="G110" s="7"/>
      <c r="H110" s="5"/>
      <c r="I110" s="62"/>
      <c r="J110" s="162"/>
      <c r="K110" s="195"/>
    </row>
    <row r="111" spans="1:11" x14ac:dyDescent="0.2">
      <c r="A111" s="14" t="str">
        <f>A90</f>
        <v>1.2. Cozinheira</v>
      </c>
      <c r="B111" s="15" t="s">
        <v>7</v>
      </c>
      <c r="C111" s="66">
        <f>(C59)</f>
        <v>26</v>
      </c>
      <c r="D111" s="65">
        <v>19.420000000000002</v>
      </c>
      <c r="E111" s="39">
        <f>C111*D111</f>
        <v>504.92000000000007</v>
      </c>
      <c r="F111" s="19"/>
      <c r="G111" s="7"/>
      <c r="H111" s="5"/>
      <c r="I111" s="62"/>
      <c r="J111" s="162"/>
      <c r="K111" s="195"/>
    </row>
    <row r="112" spans="1:11" x14ac:dyDescent="0.2">
      <c r="A112" s="14" t="str">
        <f>A91</f>
        <v>1.3. Monitor de Alunos</v>
      </c>
      <c r="B112" s="15" t="s">
        <v>7</v>
      </c>
      <c r="C112" s="66">
        <f>(C69)</f>
        <v>5</v>
      </c>
      <c r="D112" s="65">
        <v>19.420000000000002</v>
      </c>
      <c r="E112" s="39">
        <f>C112*D112</f>
        <v>97.100000000000009</v>
      </c>
      <c r="F112" s="19"/>
      <c r="G112" s="7"/>
      <c r="H112" s="5"/>
      <c r="I112" s="62"/>
      <c r="J112" s="162"/>
      <c r="K112" s="195"/>
    </row>
    <row r="113" spans="1:11" ht="13.5" thickBot="1" x14ac:dyDescent="0.25">
      <c r="A113" s="14" t="str">
        <f>A92</f>
        <v>1.4. Vigia/Porteiro</v>
      </c>
      <c r="B113" s="15" t="s">
        <v>7</v>
      </c>
      <c r="C113" s="66">
        <f>(C79)</f>
        <v>6</v>
      </c>
      <c r="D113" s="65">
        <v>19.420000000000002</v>
      </c>
      <c r="E113" s="39">
        <f>C113*D113</f>
        <v>116.52000000000001</v>
      </c>
      <c r="F113" s="19"/>
      <c r="G113" s="7"/>
      <c r="H113" s="5"/>
      <c r="I113" s="62"/>
      <c r="J113" s="162"/>
      <c r="K113" s="195"/>
    </row>
    <row r="114" spans="1:11" ht="13.5" thickBot="1" x14ac:dyDescent="0.25">
      <c r="F114" s="18">
        <f>SUM(E110:E113)</f>
        <v>1864.3200000000002</v>
      </c>
      <c r="G114" s="7"/>
      <c r="K114" s="195"/>
    </row>
    <row r="115" spans="1:11" ht="13.5" thickBot="1" x14ac:dyDescent="0.25">
      <c r="G115" s="7"/>
    </row>
    <row r="116" spans="1:11" ht="13.5" thickBot="1" x14ac:dyDescent="0.25">
      <c r="A116" s="20" t="s">
        <v>34</v>
      </c>
      <c r="B116" s="21"/>
      <c r="C116" s="21"/>
      <c r="D116" s="22"/>
      <c r="E116" s="23"/>
      <c r="F116" s="18">
        <f>F93+F60+F50+F114+F70+F105+F80</f>
        <v>382513.9597679982</v>
      </c>
      <c r="G116" s="7"/>
    </row>
    <row r="117" spans="1:11" x14ac:dyDescent="0.2">
      <c r="A117" s="27"/>
      <c r="B117" s="27"/>
      <c r="C117" s="27"/>
      <c r="D117" s="28"/>
      <c r="E117" s="28"/>
      <c r="F117" s="161"/>
      <c r="G117" s="7"/>
    </row>
    <row r="118" spans="1:11" x14ac:dyDescent="0.2">
      <c r="A118" s="9" t="s">
        <v>55</v>
      </c>
      <c r="B118" s="5"/>
      <c r="C118" s="5"/>
      <c r="D118" s="161"/>
      <c r="E118" s="161"/>
      <c r="F118" s="161"/>
      <c r="G118" s="7"/>
    </row>
    <row r="119" spans="1:11" ht="13.5" thickBot="1" x14ac:dyDescent="0.25">
      <c r="A119" s="5" t="s">
        <v>61</v>
      </c>
      <c r="B119" s="5"/>
      <c r="C119" s="5"/>
      <c r="D119" s="161"/>
      <c r="E119" s="161"/>
      <c r="F119" s="161"/>
      <c r="G119" s="7"/>
    </row>
    <row r="120" spans="1:11" ht="24.75" thickBot="1" x14ac:dyDescent="0.25">
      <c r="A120" s="45" t="s">
        <v>16</v>
      </c>
      <c r="B120" s="46" t="s">
        <v>17</v>
      </c>
      <c r="C120" s="164" t="s">
        <v>56</v>
      </c>
      <c r="D120" s="47" t="s">
        <v>49</v>
      </c>
      <c r="E120" s="47" t="s">
        <v>18</v>
      </c>
      <c r="F120" s="48" t="s">
        <v>19</v>
      </c>
      <c r="G120" s="7"/>
    </row>
    <row r="121" spans="1:11" x14ac:dyDescent="0.2">
      <c r="A121" s="168" t="s">
        <v>57</v>
      </c>
      <c r="B121" s="169" t="s">
        <v>7</v>
      </c>
      <c r="C121" s="165">
        <v>6</v>
      </c>
      <c r="D121" s="166">
        <v>80</v>
      </c>
      <c r="E121" s="167">
        <f t="shared" ref="E121:E130" si="3">IFERROR(D121/C121,0)</f>
        <v>13.333333333333334</v>
      </c>
      <c r="F121" s="161"/>
      <c r="G121" s="7"/>
    </row>
    <row r="122" spans="1:11" x14ac:dyDescent="0.2">
      <c r="A122" s="168" t="s">
        <v>58</v>
      </c>
      <c r="B122" s="169" t="s">
        <v>7</v>
      </c>
      <c r="C122" s="165">
        <v>4</v>
      </c>
      <c r="D122" s="166">
        <v>50</v>
      </c>
      <c r="E122" s="167">
        <f t="shared" si="3"/>
        <v>12.5</v>
      </c>
      <c r="F122" s="161"/>
      <c r="G122" s="7"/>
    </row>
    <row r="123" spans="1:11" x14ac:dyDescent="0.2">
      <c r="A123" s="168" t="s">
        <v>62</v>
      </c>
      <c r="B123" s="169" t="s">
        <v>59</v>
      </c>
      <c r="C123" s="165">
        <v>6</v>
      </c>
      <c r="D123" s="166">
        <v>70</v>
      </c>
      <c r="E123" s="167">
        <f t="shared" si="3"/>
        <v>11.666666666666666</v>
      </c>
      <c r="F123" s="161"/>
      <c r="G123" s="7"/>
    </row>
    <row r="124" spans="1:11" x14ac:dyDescent="0.2">
      <c r="A124" s="168" t="s">
        <v>165</v>
      </c>
      <c r="B124" s="169" t="s">
        <v>59</v>
      </c>
      <c r="C124" s="165">
        <v>12</v>
      </c>
      <c r="D124" s="166">
        <v>40</v>
      </c>
      <c r="E124" s="167">
        <f t="shared" ref="E124" si="4">IFERROR(D124/C124,0)</f>
        <v>3.3333333333333335</v>
      </c>
      <c r="F124" s="161"/>
      <c r="G124" s="7"/>
    </row>
    <row r="125" spans="1:11" x14ac:dyDescent="0.2">
      <c r="A125" s="168" t="s">
        <v>63</v>
      </c>
      <c r="B125" s="169" t="s">
        <v>7</v>
      </c>
      <c r="C125" s="165">
        <v>6</v>
      </c>
      <c r="D125" s="166">
        <v>30</v>
      </c>
      <c r="E125" s="167">
        <f t="shared" si="3"/>
        <v>5</v>
      </c>
      <c r="F125" s="161"/>
      <c r="G125" s="7"/>
    </row>
    <row r="126" spans="1:11" x14ac:dyDescent="0.2">
      <c r="A126" s="168" t="s">
        <v>69</v>
      </c>
      <c r="B126" s="169" t="s">
        <v>7</v>
      </c>
      <c r="C126" s="165">
        <v>12</v>
      </c>
      <c r="D126" s="166">
        <v>120</v>
      </c>
      <c r="E126" s="167">
        <f>IFERROR(D126/C126,0)</f>
        <v>10</v>
      </c>
      <c r="F126" s="161"/>
      <c r="G126" s="7"/>
    </row>
    <row r="127" spans="1:11" ht="11.25" customHeight="1" x14ac:dyDescent="0.2">
      <c r="A127" s="168" t="s">
        <v>60</v>
      </c>
      <c r="B127" s="169" t="s">
        <v>59</v>
      </c>
      <c r="C127" s="165">
        <v>3</v>
      </c>
      <c r="D127" s="166">
        <v>20</v>
      </c>
      <c r="E127" s="167">
        <f t="shared" si="3"/>
        <v>6.666666666666667</v>
      </c>
      <c r="F127" s="161"/>
    </row>
    <row r="128" spans="1:11" ht="11.25" customHeight="1" x14ac:dyDescent="0.2">
      <c r="A128" s="168" t="s">
        <v>167</v>
      </c>
      <c r="B128" s="169" t="s">
        <v>59</v>
      </c>
      <c r="C128" s="165">
        <v>3</v>
      </c>
      <c r="D128" s="166">
        <v>15</v>
      </c>
      <c r="E128" s="167">
        <f t="shared" si="3"/>
        <v>5</v>
      </c>
      <c r="F128" s="161"/>
    </row>
    <row r="129" spans="1:7" ht="11.25" customHeight="1" x14ac:dyDescent="0.2">
      <c r="A129" s="168" t="s">
        <v>168</v>
      </c>
      <c r="B129" s="169" t="s">
        <v>17</v>
      </c>
      <c r="C129" s="165">
        <v>12</v>
      </c>
      <c r="D129" s="166">
        <v>60</v>
      </c>
      <c r="E129" s="167">
        <f t="shared" si="3"/>
        <v>5</v>
      </c>
      <c r="F129" s="161"/>
    </row>
    <row r="130" spans="1:7" ht="11.25" customHeight="1" x14ac:dyDescent="0.2">
      <c r="A130" s="168" t="s">
        <v>169</v>
      </c>
      <c r="B130" s="169" t="s">
        <v>17</v>
      </c>
      <c r="C130" s="165">
        <v>6</v>
      </c>
      <c r="D130" s="166">
        <v>10</v>
      </c>
      <c r="E130" s="167">
        <f t="shared" si="3"/>
        <v>1.6666666666666667</v>
      </c>
      <c r="F130" s="161"/>
    </row>
    <row r="131" spans="1:7" ht="13.5" thickBot="1" x14ac:dyDescent="0.25">
      <c r="A131" s="168" t="s">
        <v>4</v>
      </c>
      <c r="B131" s="169" t="s">
        <v>5</v>
      </c>
      <c r="C131" s="171">
        <f>C59+C49+C69+C79</f>
        <v>96</v>
      </c>
      <c r="D131" s="170">
        <f>+SUM(E121:E130)</f>
        <v>74.166666666666671</v>
      </c>
      <c r="E131" s="170">
        <f>D131*C131</f>
        <v>7120</v>
      </c>
      <c r="F131" s="161"/>
    </row>
    <row r="132" spans="1:7" ht="11.25" customHeight="1" thickBot="1" x14ac:dyDescent="0.25">
      <c r="A132" s="5"/>
      <c r="B132" s="5"/>
      <c r="C132" s="5"/>
      <c r="D132" s="172" t="s">
        <v>42</v>
      </c>
      <c r="E132" s="173">
        <v>2</v>
      </c>
      <c r="F132" s="77">
        <f>E131*E132</f>
        <v>14240</v>
      </c>
    </row>
    <row r="133" spans="1:7" s="2" customFormat="1" ht="13.5" thickBot="1" x14ac:dyDescent="0.25">
      <c r="A133" s="7"/>
      <c r="B133" s="7"/>
      <c r="C133" s="7"/>
      <c r="D133" s="8"/>
      <c r="E133" s="8"/>
      <c r="F133" s="8"/>
      <c r="G133" s="4"/>
    </row>
    <row r="134" spans="1:7" ht="13.5" thickBot="1" x14ac:dyDescent="0.25">
      <c r="A134" s="20" t="s">
        <v>46</v>
      </c>
      <c r="B134" s="24"/>
      <c r="C134" s="24"/>
      <c r="D134" s="25"/>
      <c r="E134" s="26"/>
      <c r="F134" s="18">
        <f>+F116+F132</f>
        <v>396753.9597679982</v>
      </c>
    </row>
    <row r="136" spans="1:7" x14ac:dyDescent="0.2">
      <c r="A136" s="9" t="s">
        <v>54</v>
      </c>
    </row>
    <row r="137" spans="1:7" ht="13.5" thickBot="1" x14ac:dyDescent="0.25"/>
    <row r="138" spans="1:7" ht="13.5" thickBot="1" x14ac:dyDescent="0.25">
      <c r="A138" s="45" t="s">
        <v>16</v>
      </c>
      <c r="B138" s="46" t="s">
        <v>17</v>
      </c>
      <c r="C138" s="46" t="s">
        <v>11</v>
      </c>
      <c r="D138" s="47" t="s">
        <v>49</v>
      </c>
      <c r="E138" s="47" t="s">
        <v>18</v>
      </c>
      <c r="F138" s="48" t="s">
        <v>19</v>
      </c>
    </row>
    <row r="139" spans="1:7" ht="13.5" thickBot="1" x14ac:dyDescent="0.25">
      <c r="A139" s="11" t="s">
        <v>8</v>
      </c>
      <c r="B139" s="12" t="s">
        <v>1</v>
      </c>
      <c r="C139" s="87">
        <f>'3.BDI'!C20*100</f>
        <v>23.01</v>
      </c>
      <c r="D139" s="13">
        <f>+F134</f>
        <v>396753.9597679982</v>
      </c>
      <c r="E139" s="13">
        <f>C139*D139/100</f>
        <v>91293.08614261639</v>
      </c>
    </row>
    <row r="140" spans="1:7" ht="13.5" thickBot="1" x14ac:dyDescent="0.25">
      <c r="F140" s="17">
        <f>+E139</f>
        <v>91293.08614261639</v>
      </c>
    </row>
    <row r="141" spans="1:7" ht="13.5" thickBot="1" x14ac:dyDescent="0.25"/>
    <row r="142" spans="1:7" ht="13.5" thickBot="1" x14ac:dyDescent="0.25">
      <c r="A142" s="20" t="s">
        <v>50</v>
      </c>
      <c r="B142" s="24"/>
      <c r="C142" s="24"/>
      <c r="D142" s="25"/>
      <c r="E142" s="26"/>
      <c r="F142" s="18">
        <f>F140</f>
        <v>91293.08614261639</v>
      </c>
    </row>
    <row r="143" spans="1:7" ht="13.5" thickBot="1" x14ac:dyDescent="0.25">
      <c r="A143" s="27"/>
      <c r="B143" s="40"/>
      <c r="C143" s="40"/>
      <c r="D143" s="44"/>
      <c r="E143" s="44"/>
      <c r="F143" s="176"/>
    </row>
    <row r="144" spans="1:7" ht="13.5" thickBot="1" x14ac:dyDescent="0.25">
      <c r="A144" s="20" t="s">
        <v>47</v>
      </c>
      <c r="B144" s="24"/>
      <c r="C144" s="24"/>
      <c r="D144" s="25"/>
      <c r="E144" s="26"/>
      <c r="F144" s="18">
        <f>F134+F142</f>
        <v>488047.0459106146</v>
      </c>
    </row>
    <row r="145" spans="1:8" x14ac:dyDescent="0.2">
      <c r="A145" s="27"/>
      <c r="B145" s="40"/>
      <c r="C145" s="40"/>
      <c r="D145" s="44"/>
      <c r="E145" s="44"/>
      <c r="F145" s="40"/>
    </row>
    <row r="146" spans="1:8" ht="16.5" thickBot="1" x14ac:dyDescent="0.25">
      <c r="A146" s="41"/>
      <c r="B146" s="41"/>
      <c r="C146" s="41"/>
      <c r="D146" s="42"/>
      <c r="E146" s="42"/>
      <c r="F146" s="42"/>
    </row>
    <row r="147" spans="1:8" ht="13.5" thickBot="1" x14ac:dyDescent="0.25">
      <c r="A147" s="20" t="s">
        <v>68</v>
      </c>
      <c r="B147" s="24"/>
      <c r="C147" s="24"/>
      <c r="D147" s="25"/>
      <c r="E147" s="26"/>
      <c r="F147" s="18"/>
    </row>
    <row r="148" spans="1:8" ht="26.25" customHeight="1" thickBot="1" x14ac:dyDescent="0.25">
      <c r="A148" s="184" t="s">
        <v>16</v>
      </c>
      <c r="B148" s="185" t="s">
        <v>11</v>
      </c>
      <c r="C148" s="186" t="s">
        <v>78</v>
      </c>
      <c r="D148" s="187" t="s">
        <v>77</v>
      </c>
      <c r="E148" s="187" t="s">
        <v>79</v>
      </c>
      <c r="F148" s="186" t="s">
        <v>80</v>
      </c>
    </row>
    <row r="149" spans="1:8" ht="16.5" thickBot="1" x14ac:dyDescent="0.25">
      <c r="A149" s="188" t="str">
        <f>A32</f>
        <v>1.1. Auxiliar de Limpeza</v>
      </c>
      <c r="B149" s="190">
        <f>E32</f>
        <v>59</v>
      </c>
      <c r="C149" s="181">
        <f>F50+E89+E98+E110+(D131*B149*E132)</f>
        <v>252205.61101046851</v>
      </c>
      <c r="D149" s="190">
        <f>C149*C139/100</f>
        <v>58032.511093508809</v>
      </c>
      <c r="E149" s="190">
        <f>D149+C149</f>
        <v>310238.12210397731</v>
      </c>
      <c r="F149" s="217">
        <f>E149/B149</f>
        <v>5258.2732559996157</v>
      </c>
      <c r="H149" s="191"/>
    </row>
    <row r="150" spans="1:8" ht="16.5" thickBot="1" x14ac:dyDescent="0.25">
      <c r="A150" s="188" t="str">
        <f>A33</f>
        <v>1.2. Cozinheira</v>
      </c>
      <c r="B150" s="190">
        <f>E33</f>
        <v>26</v>
      </c>
      <c r="C150" s="181">
        <f>F60+E90+E100+E111+(D131*B150*E132)</f>
        <v>102087.80994602667</v>
      </c>
      <c r="D150" s="190">
        <f>C150*C139/100</f>
        <v>23490.405068580738</v>
      </c>
      <c r="E150" s="190">
        <f t="shared" ref="E150:E151" si="5">D150+C150</f>
        <v>125578.21501460741</v>
      </c>
      <c r="F150" s="217">
        <f t="shared" ref="F150:F151" si="6">E150/B150</f>
        <v>4829.9313467156699</v>
      </c>
      <c r="H150" s="191"/>
    </row>
    <row r="151" spans="1:8" ht="16.5" thickBot="1" x14ac:dyDescent="0.25">
      <c r="A151" s="188" t="str">
        <f>A34</f>
        <v>1.3. Monitor de Alunos</v>
      </c>
      <c r="B151" s="190">
        <f>E34</f>
        <v>5</v>
      </c>
      <c r="C151" s="181">
        <f>F70+E91+E102+E112+(D131*B151*E132)</f>
        <v>19809.11407584848</v>
      </c>
      <c r="D151" s="190">
        <f>C151*C139/100</f>
        <v>4558.0771488527353</v>
      </c>
      <c r="E151" s="190">
        <f t="shared" si="5"/>
        <v>24367.191224701215</v>
      </c>
      <c r="F151" s="217">
        <f t="shared" si="6"/>
        <v>4873.4382449402428</v>
      </c>
      <c r="H151" s="191"/>
    </row>
    <row r="152" spans="1:8" ht="16.5" thickBot="1" x14ac:dyDescent="0.25">
      <c r="A152" s="188" t="str">
        <f>A35</f>
        <v>1.4. Vigia/Porteiro</v>
      </c>
      <c r="B152" s="190">
        <f>E35</f>
        <v>6</v>
      </c>
      <c r="C152" s="181">
        <f>F80+E92+E104+E113+(D131*B152*E132)</f>
        <v>22651.424735654546</v>
      </c>
      <c r="D152" s="190">
        <f>C152*C139/100</f>
        <v>5212.092831674111</v>
      </c>
      <c r="E152" s="190">
        <f t="shared" ref="E152" si="7">D152+C152</f>
        <v>27863.517567328658</v>
      </c>
      <c r="F152" s="217">
        <f t="shared" ref="F152" si="8">E152/B152</f>
        <v>4643.9195945547763</v>
      </c>
      <c r="H152" s="191"/>
    </row>
    <row r="153" spans="1:8" x14ac:dyDescent="0.2">
      <c r="A153" s="168" t="s">
        <v>79</v>
      </c>
      <c r="B153" s="181">
        <f>SUM(B149:B152)</f>
        <v>96</v>
      </c>
      <c r="C153" s="181">
        <f t="shared" ref="C153:E153" si="9">SUM(C149:C152)</f>
        <v>396753.9597679982</v>
      </c>
      <c r="D153" s="181">
        <f t="shared" si="9"/>
        <v>91293.08614261639</v>
      </c>
      <c r="E153" s="181">
        <f t="shared" si="9"/>
        <v>488047.0459106146</v>
      </c>
      <c r="F153" s="218"/>
      <c r="H153" s="191"/>
    </row>
    <row r="154" spans="1:8" x14ac:dyDescent="0.2">
      <c r="B154" s="162"/>
      <c r="C154" s="162"/>
      <c r="D154" s="218"/>
      <c r="E154" s="218"/>
      <c r="F154" s="218"/>
    </row>
    <row r="155" spans="1:8" x14ac:dyDescent="0.2">
      <c r="B155" s="162"/>
      <c r="C155" s="162"/>
      <c r="D155" s="218"/>
      <c r="E155" s="218"/>
      <c r="F155" s="218"/>
      <c r="G155" s="189"/>
    </row>
    <row r="156" spans="1:8" ht="13.5" thickBot="1" x14ac:dyDescent="0.25">
      <c r="A156" s="9" t="s">
        <v>83</v>
      </c>
      <c r="B156" s="162"/>
      <c r="C156" s="162"/>
      <c r="D156" s="218"/>
      <c r="E156" s="218"/>
      <c r="F156" s="218"/>
      <c r="G156" s="189"/>
    </row>
    <row r="157" spans="1:8" ht="24" x14ac:dyDescent="0.2">
      <c r="A157" s="184" t="s">
        <v>16</v>
      </c>
      <c r="B157" s="219" t="s">
        <v>11</v>
      </c>
      <c r="C157" s="220" t="s">
        <v>80</v>
      </c>
      <c r="D157" s="221" t="s">
        <v>81</v>
      </c>
      <c r="E157" s="222" t="s">
        <v>82</v>
      </c>
      <c r="F157" s="223"/>
      <c r="G157" s="189"/>
    </row>
    <row r="158" spans="1:8" ht="15.75" x14ac:dyDescent="0.2">
      <c r="A158" s="188" t="str">
        <f>A42</f>
        <v>1.1. Auxiliar de Limpeza</v>
      </c>
      <c r="B158" s="190">
        <f>B149</f>
        <v>59</v>
      </c>
      <c r="C158" s="181">
        <f>ROUND(F149,2)</f>
        <v>5258.27</v>
      </c>
      <c r="D158" s="190">
        <f>C158*B158</f>
        <v>310237.93000000005</v>
      </c>
      <c r="E158" s="190">
        <f>D158*12</f>
        <v>3722855.1600000006</v>
      </c>
      <c r="F158" s="224"/>
    </row>
    <row r="159" spans="1:8" ht="15.75" x14ac:dyDescent="0.2">
      <c r="A159" s="188" t="str">
        <f>A150</f>
        <v>1.2. Cozinheira</v>
      </c>
      <c r="B159" s="190">
        <f>B150</f>
        <v>26</v>
      </c>
      <c r="C159" s="181">
        <f>ROUND(F150,2)</f>
        <v>4829.93</v>
      </c>
      <c r="D159" s="190">
        <f t="shared" ref="D159:D160" si="10">C159*B159</f>
        <v>125578.18000000001</v>
      </c>
      <c r="E159" s="190">
        <f t="shared" ref="E159:E160" si="11">D159*12</f>
        <v>1506938.1600000001</v>
      </c>
      <c r="F159" s="224"/>
    </row>
    <row r="160" spans="1:8" ht="15.75" x14ac:dyDescent="0.2">
      <c r="A160" s="188" t="str">
        <f>A151</f>
        <v>1.3. Monitor de Alunos</v>
      </c>
      <c r="B160" s="190">
        <f>B151</f>
        <v>5</v>
      </c>
      <c r="C160" s="181">
        <f>ROUND(F151,2)</f>
        <v>4873.4399999999996</v>
      </c>
      <c r="D160" s="190">
        <f t="shared" si="10"/>
        <v>24367.199999999997</v>
      </c>
      <c r="E160" s="190">
        <f t="shared" si="11"/>
        <v>292406.39999999997</v>
      </c>
      <c r="F160" s="224"/>
    </row>
    <row r="161" spans="1:7" ht="15.75" x14ac:dyDescent="0.2">
      <c r="A161" s="188" t="str">
        <f>A152</f>
        <v>1.4. Vigia/Porteiro</v>
      </c>
      <c r="B161" s="190">
        <f>B152</f>
        <v>6</v>
      </c>
      <c r="C161" s="181">
        <f>ROUND(F152,2)</f>
        <v>4643.92</v>
      </c>
      <c r="D161" s="190">
        <f t="shared" ref="D161" si="12">C161*B161</f>
        <v>27863.52</v>
      </c>
      <c r="E161" s="190">
        <f t="shared" ref="E161" si="13">D161*12</f>
        <v>334362.23999999999</v>
      </c>
      <c r="F161" s="224"/>
    </row>
    <row r="162" spans="1:7" x14ac:dyDescent="0.2">
      <c r="A162" s="192" t="s">
        <v>79</v>
      </c>
      <c r="B162" s="194">
        <f>B153</f>
        <v>96</v>
      </c>
      <c r="C162" s="193">
        <f>ROUND(F153,2)</f>
        <v>0</v>
      </c>
      <c r="D162" s="194">
        <f>SUM(D158:D161)</f>
        <v>488046.83000000007</v>
      </c>
      <c r="E162" s="194">
        <f>D162*12</f>
        <v>5856561.9600000009</v>
      </c>
      <c r="F162" s="225"/>
    </row>
    <row r="164" spans="1:7" ht="9" customHeight="1" x14ac:dyDescent="0.2">
      <c r="A164" s="40"/>
      <c r="B164" s="40"/>
      <c r="C164" s="40"/>
      <c r="D164" s="40"/>
      <c r="E164" s="40"/>
      <c r="F164" s="40"/>
      <c r="G164" s="40"/>
    </row>
    <row r="165" spans="1:7" x14ac:dyDescent="0.2">
      <c r="A165" s="40"/>
      <c r="B165" s="40"/>
      <c r="C165" s="40"/>
      <c r="D165" s="44"/>
      <c r="E165" s="44"/>
      <c r="F165" s="44"/>
      <c r="G165" s="44"/>
    </row>
    <row r="166" spans="1:7" x14ac:dyDescent="0.2">
      <c r="A166" s="40"/>
      <c r="B166" s="40"/>
      <c r="C166" s="40"/>
      <c r="D166" s="44"/>
      <c r="E166" s="44"/>
      <c r="F166" s="44"/>
      <c r="G166" s="44"/>
    </row>
    <row r="167" spans="1:7" x14ac:dyDescent="0.2">
      <c r="A167" s="40"/>
      <c r="B167" s="40"/>
      <c r="C167" s="40"/>
      <c r="D167" s="44"/>
      <c r="E167" s="44"/>
      <c r="F167" s="44"/>
      <c r="G167" s="44"/>
    </row>
    <row r="182" spans="4:7" x14ac:dyDescent="0.2">
      <c r="D182" s="7"/>
      <c r="E182" s="7"/>
      <c r="F182" s="7"/>
      <c r="G182" s="7"/>
    </row>
  </sheetData>
  <mergeCells count="5">
    <mergeCell ref="A11:F11"/>
    <mergeCell ref="A12:F12"/>
    <mergeCell ref="A31:D31"/>
    <mergeCell ref="A14:F14"/>
    <mergeCell ref="A30:E30"/>
  </mergeCells>
  <phoneticPr fontId="8" type="noConversion"/>
  <pageMargins left="0.9055118110236221" right="0.51181102362204722" top="0.51181102362204722" bottom="0.51181102362204722" header="0.31496062992125984" footer="0.31496062992125984"/>
  <pageSetup paperSize="9" scale="74" fitToHeight="0" orientation="portrait" r:id="rId1"/>
  <headerFooter alignWithMargins="0">
    <oddFooter>&amp;R&amp;P de &amp;N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69"/>
  <sheetViews>
    <sheetView zoomScaleNormal="100" workbookViewId="0">
      <selection activeCell="H11" sqref="H11"/>
    </sheetView>
  </sheetViews>
  <sheetFormatPr defaultRowHeight="12.75" x14ac:dyDescent="0.2"/>
  <cols>
    <col min="1" max="1" width="37.28515625" style="99" customWidth="1"/>
    <col min="2" max="2" width="9.140625" style="1"/>
    <col min="3" max="3" width="41.85546875" style="1" customWidth="1"/>
    <col min="4" max="7" width="9.140625" style="1"/>
    <col min="8" max="8" width="11" style="1" bestFit="1" customWidth="1"/>
    <col min="9" max="16384" width="9.140625" style="1"/>
  </cols>
  <sheetData>
    <row r="3" spans="1:9" s="2" customFormat="1" ht="15.6" customHeight="1" x14ac:dyDescent="0.2">
      <c r="A3" s="85"/>
      <c r="B3" s="85"/>
      <c r="C3" s="85"/>
      <c r="D3" s="4"/>
    </row>
    <row r="4" spans="1:9" s="2" customFormat="1" ht="15.6" customHeight="1" x14ac:dyDescent="0.2">
      <c r="A4" s="85"/>
      <c r="B4" s="85"/>
      <c r="C4" s="85"/>
      <c r="D4" s="4"/>
    </row>
    <row r="5" spans="1:9" s="2" customFormat="1" ht="16.5" customHeight="1" x14ac:dyDescent="0.2">
      <c r="A5" s="4"/>
      <c r="B5" s="4"/>
      <c r="C5" s="4"/>
      <c r="D5" s="4"/>
    </row>
    <row r="6" spans="1:9" ht="13.5" thickBot="1" x14ac:dyDescent="0.25">
      <c r="C6" s="1" t="s">
        <v>108</v>
      </c>
    </row>
    <row r="7" spans="1:9" ht="31.5" customHeight="1" x14ac:dyDescent="0.2">
      <c r="A7" s="93"/>
      <c r="B7" s="93"/>
      <c r="C7" s="238" t="s">
        <v>48</v>
      </c>
      <c r="D7" s="239"/>
    </row>
    <row r="8" spans="1:9" ht="15.75" x14ac:dyDescent="0.2">
      <c r="A8" s="100"/>
      <c r="C8" s="198" t="s">
        <v>87</v>
      </c>
      <c r="D8" s="198"/>
    </row>
    <row r="9" spans="1:9" ht="15.75" x14ac:dyDescent="0.2">
      <c r="A9" s="100"/>
      <c r="C9" s="198" t="s">
        <v>12</v>
      </c>
      <c r="D9" s="199">
        <v>0.2</v>
      </c>
      <c r="E9" s="99"/>
      <c r="F9" s="99"/>
      <c r="G9" s="99"/>
      <c r="H9" s="99"/>
      <c r="I9" s="99"/>
    </row>
    <row r="10" spans="1:9" ht="15.75" x14ac:dyDescent="0.2">
      <c r="A10" s="100"/>
      <c r="C10" s="198" t="s">
        <v>88</v>
      </c>
      <c r="D10" s="199">
        <v>1.4999999999999999E-2</v>
      </c>
      <c r="E10" s="99"/>
      <c r="F10" s="99"/>
      <c r="G10" s="99"/>
      <c r="H10" s="99"/>
      <c r="I10" s="99"/>
    </row>
    <row r="11" spans="1:9" ht="15.75" x14ac:dyDescent="0.2">
      <c r="A11" s="100"/>
      <c r="C11" s="198" t="s">
        <v>89</v>
      </c>
      <c r="D11" s="199">
        <v>0.01</v>
      </c>
      <c r="E11" s="99"/>
      <c r="F11" s="99"/>
      <c r="G11" s="99"/>
      <c r="H11" s="99"/>
      <c r="I11" s="99"/>
    </row>
    <row r="12" spans="1:9" ht="15.75" x14ac:dyDescent="0.2">
      <c r="A12" s="100"/>
      <c r="C12" s="198" t="s">
        <v>36</v>
      </c>
      <c r="D12" s="199">
        <v>2E-3</v>
      </c>
      <c r="E12" s="99"/>
      <c r="F12" s="99"/>
      <c r="G12" s="99"/>
      <c r="H12" s="99"/>
      <c r="I12" s="99"/>
    </row>
    <row r="13" spans="1:9" ht="15.75" x14ac:dyDescent="0.2">
      <c r="A13" s="100"/>
      <c r="C13" s="198" t="s">
        <v>90</v>
      </c>
      <c r="D13" s="199">
        <v>2.5000000000000001E-2</v>
      </c>
      <c r="E13" s="99"/>
      <c r="F13" s="99"/>
      <c r="G13" s="99"/>
      <c r="H13" s="99"/>
      <c r="I13" s="99"/>
    </row>
    <row r="14" spans="1:9" ht="15.75" x14ac:dyDescent="0.2">
      <c r="A14" s="100"/>
      <c r="C14" s="198" t="s">
        <v>13</v>
      </c>
      <c r="D14" s="199">
        <v>0.08</v>
      </c>
      <c r="E14" s="99"/>
      <c r="F14" s="99"/>
      <c r="G14" s="99"/>
      <c r="H14" s="99"/>
      <c r="I14" s="99"/>
    </row>
    <row r="15" spans="1:9" ht="15.75" x14ac:dyDescent="0.2">
      <c r="A15" s="100"/>
      <c r="C15" s="198" t="s">
        <v>109</v>
      </c>
      <c r="D15" s="199">
        <v>0.03</v>
      </c>
      <c r="E15" s="99"/>
      <c r="F15" s="99"/>
      <c r="G15" s="99"/>
      <c r="H15" s="99"/>
      <c r="I15" s="99"/>
    </row>
    <row r="16" spans="1:9" ht="15.75" x14ac:dyDescent="0.2">
      <c r="A16" s="101"/>
      <c r="C16" s="198" t="s">
        <v>37</v>
      </c>
      <c r="D16" s="199">
        <v>6.0000000000000001E-3</v>
      </c>
      <c r="E16" s="99"/>
      <c r="F16" s="99"/>
      <c r="G16" s="99"/>
      <c r="H16" s="99"/>
      <c r="I16" s="99"/>
    </row>
    <row r="17" spans="1:9" ht="15.75" x14ac:dyDescent="0.2">
      <c r="A17" s="101"/>
      <c r="C17" s="198"/>
      <c r="D17" s="198"/>
      <c r="E17" s="99"/>
      <c r="F17" s="99"/>
      <c r="G17" s="99"/>
      <c r="H17" s="99"/>
      <c r="I17" s="99"/>
    </row>
    <row r="18" spans="1:9" ht="31.5" x14ac:dyDescent="0.2">
      <c r="A18" s="101"/>
      <c r="C18" s="202" t="s">
        <v>91</v>
      </c>
      <c r="D18" s="198"/>
      <c r="E18" s="99"/>
      <c r="F18" s="99"/>
      <c r="G18" s="99"/>
      <c r="H18" s="99"/>
      <c r="I18" s="99"/>
    </row>
    <row r="19" spans="1:9" ht="15.75" x14ac:dyDescent="0.2">
      <c r="A19" s="101"/>
      <c r="C19" s="198" t="s">
        <v>92</v>
      </c>
      <c r="D19" s="199">
        <v>0.119314</v>
      </c>
      <c r="E19" s="99"/>
      <c r="F19" s="99"/>
      <c r="G19" s="99"/>
      <c r="H19" s="99"/>
      <c r="I19" s="99"/>
    </row>
    <row r="20" spans="1:9" ht="15.75" x14ac:dyDescent="0.2">
      <c r="A20" s="101"/>
      <c r="C20" s="198" t="s">
        <v>93</v>
      </c>
      <c r="D20" s="199">
        <v>2.0479000000000001E-2</v>
      </c>
      <c r="E20" s="99"/>
      <c r="F20" s="99"/>
      <c r="G20" s="99"/>
      <c r="H20" s="99"/>
      <c r="I20" s="99"/>
    </row>
    <row r="21" spans="1:9" ht="15.75" x14ac:dyDescent="0.2">
      <c r="A21" s="101"/>
      <c r="C21" s="198" t="s">
        <v>94</v>
      </c>
      <c r="D21" s="199">
        <v>1.2123E-2</v>
      </c>
      <c r="E21" s="99"/>
      <c r="F21" s="99"/>
      <c r="G21" s="99"/>
      <c r="H21" s="99"/>
      <c r="I21" s="99"/>
    </row>
    <row r="22" spans="1:9" ht="15.75" x14ac:dyDescent="0.2">
      <c r="A22" s="101"/>
      <c r="C22" s="198" t="s">
        <v>95</v>
      </c>
      <c r="D22" s="199">
        <v>1.1436E-2</v>
      </c>
      <c r="E22" s="99"/>
      <c r="F22" s="99"/>
      <c r="G22" s="99"/>
      <c r="H22" s="99"/>
      <c r="I22" s="99"/>
    </row>
    <row r="23" spans="1:9" ht="15.75" x14ac:dyDescent="0.2">
      <c r="A23" s="101"/>
      <c r="C23" s="198" t="s">
        <v>96</v>
      </c>
      <c r="D23" s="199">
        <v>1.74E-4</v>
      </c>
      <c r="E23" s="99"/>
      <c r="F23" s="99"/>
      <c r="G23" s="99"/>
      <c r="H23" s="99"/>
      <c r="I23" s="99"/>
    </row>
    <row r="24" spans="1:9" ht="15.75" x14ac:dyDescent="0.2">
      <c r="A24" s="101"/>
      <c r="C24" s="198" t="s">
        <v>97</v>
      </c>
      <c r="D24" s="199">
        <v>4.4200000000000001E-4</v>
      </c>
      <c r="E24" s="99"/>
      <c r="F24" s="99"/>
      <c r="G24" s="99"/>
      <c r="H24" s="99"/>
      <c r="I24" s="99"/>
    </row>
    <row r="25" spans="1:9" ht="15.75" x14ac:dyDescent="0.2">
      <c r="A25" s="101"/>
      <c r="C25" s="198" t="s">
        <v>98</v>
      </c>
      <c r="D25" s="199">
        <v>1.85E-4</v>
      </c>
      <c r="E25" s="99"/>
      <c r="F25" s="99"/>
      <c r="G25" s="99"/>
      <c r="H25" s="99"/>
      <c r="I25" s="99"/>
    </row>
    <row r="26" spans="1:9" ht="15.75" x14ac:dyDescent="0.2">
      <c r="A26" s="102"/>
      <c r="C26" s="198" t="s">
        <v>99</v>
      </c>
      <c r="D26" s="199">
        <v>9.0789999999999996E-2</v>
      </c>
      <c r="E26" s="99"/>
      <c r="F26" s="99"/>
      <c r="G26" s="99"/>
      <c r="H26" s="99"/>
      <c r="I26" s="99"/>
    </row>
    <row r="27" spans="1:9" ht="15.75" x14ac:dyDescent="0.2">
      <c r="A27" s="102"/>
      <c r="C27" s="198"/>
      <c r="D27" s="198"/>
      <c r="E27" s="99"/>
      <c r="F27" s="99"/>
      <c r="G27" s="99"/>
      <c r="H27" s="99"/>
      <c r="I27" s="99"/>
    </row>
    <row r="28" spans="1:9" ht="15.75" x14ac:dyDescent="0.2">
      <c r="A28" s="101"/>
      <c r="B28" s="103"/>
      <c r="C28" s="198" t="s">
        <v>100</v>
      </c>
      <c r="D28" s="198"/>
      <c r="E28" s="99"/>
      <c r="F28" s="99"/>
      <c r="G28" s="99"/>
      <c r="H28" s="99"/>
      <c r="I28" s="99"/>
    </row>
    <row r="29" spans="1:9" ht="15.75" x14ac:dyDescent="0.2">
      <c r="A29" s="101"/>
      <c r="C29" s="198" t="s">
        <v>101</v>
      </c>
      <c r="D29" s="199">
        <v>2.3626999999999999E-2</v>
      </c>
      <c r="E29" s="104"/>
      <c r="F29" s="99"/>
      <c r="G29" s="99"/>
      <c r="H29" s="99"/>
      <c r="I29" s="99"/>
    </row>
    <row r="30" spans="1:9" ht="15.75" x14ac:dyDescent="0.2">
      <c r="A30" s="101"/>
      <c r="B30" s="103"/>
      <c r="C30" s="198" t="s">
        <v>102</v>
      </c>
      <c r="D30" s="199">
        <v>1.717E-3</v>
      </c>
      <c r="E30" s="99"/>
      <c r="F30" s="99"/>
      <c r="G30" s="99"/>
      <c r="H30" s="99"/>
      <c r="I30" s="99"/>
    </row>
    <row r="31" spans="1:9" ht="31.5" x14ac:dyDescent="0.2">
      <c r="A31" s="101"/>
      <c r="C31" s="198" t="s">
        <v>103</v>
      </c>
      <c r="D31" s="199">
        <v>9.4509999999999993E-3</v>
      </c>
      <c r="E31" s="99"/>
      <c r="F31" s="99"/>
      <c r="G31" s="99"/>
      <c r="H31" s="99"/>
      <c r="I31" s="99"/>
    </row>
    <row r="32" spans="1:9" ht="15.75" x14ac:dyDescent="0.2">
      <c r="A32" s="101"/>
      <c r="C32" s="198"/>
      <c r="D32" s="198"/>
      <c r="E32" s="99"/>
      <c r="F32" s="99"/>
      <c r="G32" s="99"/>
      <c r="H32" s="99"/>
      <c r="I32" s="99"/>
    </row>
    <row r="33" spans="1:9" ht="15.75" x14ac:dyDescent="0.2">
      <c r="A33" s="102"/>
      <c r="C33" s="198" t="s">
        <v>104</v>
      </c>
      <c r="D33" s="198"/>
      <c r="E33" s="99"/>
      <c r="F33" s="99"/>
      <c r="G33" s="99"/>
      <c r="H33" s="99"/>
      <c r="I33" s="99"/>
    </row>
    <row r="34" spans="1:9" ht="15.75" x14ac:dyDescent="0.2">
      <c r="A34" s="102"/>
      <c r="C34" s="198" t="s">
        <v>105</v>
      </c>
      <c r="D34" s="199">
        <v>9.3819E-2</v>
      </c>
      <c r="E34" s="99"/>
      <c r="F34" s="99"/>
      <c r="G34" s="99"/>
      <c r="H34" s="99"/>
      <c r="I34" s="99"/>
    </row>
    <row r="35" spans="1:9" ht="15.75" x14ac:dyDescent="0.2">
      <c r="A35" s="101"/>
      <c r="C35" s="198"/>
      <c r="D35" s="198"/>
      <c r="E35" s="99"/>
      <c r="F35" s="99"/>
      <c r="G35" s="99"/>
      <c r="H35" s="99"/>
      <c r="I35" s="99"/>
    </row>
    <row r="36" spans="1:9" ht="15.75" x14ac:dyDescent="0.2">
      <c r="A36" s="101"/>
      <c r="C36" s="200" t="s">
        <v>106</v>
      </c>
      <c r="D36" s="201">
        <v>0.75155700000000003</v>
      </c>
      <c r="E36" s="99"/>
      <c r="F36" s="99"/>
      <c r="G36" s="99"/>
      <c r="H36" s="99"/>
      <c r="I36" s="99"/>
    </row>
    <row r="37" spans="1:9" x14ac:dyDescent="0.2">
      <c r="A37" s="105"/>
      <c r="C37" s="99"/>
      <c r="D37" s="99"/>
      <c r="E37" s="99"/>
      <c r="F37" s="99"/>
      <c r="G37" s="99"/>
      <c r="H37" s="99"/>
      <c r="I37" s="99"/>
    </row>
    <row r="38" spans="1:9" x14ac:dyDescent="0.2">
      <c r="A38" s="105"/>
      <c r="C38" s="99"/>
      <c r="D38" s="99"/>
      <c r="E38" s="99"/>
      <c r="F38" s="99"/>
      <c r="G38" s="99"/>
      <c r="H38" s="99"/>
      <c r="I38" s="99"/>
    </row>
    <row r="39" spans="1:9" x14ac:dyDescent="0.2">
      <c r="A39" s="106"/>
      <c r="C39" s="99"/>
      <c r="D39" s="99"/>
      <c r="E39" s="99"/>
      <c r="F39" s="99"/>
      <c r="G39" s="99"/>
      <c r="H39" s="99"/>
      <c r="I39" s="99"/>
    </row>
    <row r="40" spans="1:9" ht="14.25" x14ac:dyDescent="0.2">
      <c r="A40" s="107"/>
      <c r="C40" s="99"/>
      <c r="D40" s="99"/>
      <c r="E40" s="99"/>
      <c r="F40" s="99"/>
      <c r="G40" s="99"/>
      <c r="H40" s="99"/>
      <c r="I40" s="99"/>
    </row>
    <row r="41" spans="1:9" ht="14.25" x14ac:dyDescent="0.2">
      <c r="A41" s="100"/>
      <c r="C41" s="99"/>
      <c r="D41" s="99"/>
      <c r="E41" s="99"/>
      <c r="F41" s="99"/>
      <c r="G41" s="99"/>
      <c r="H41" s="99"/>
      <c r="I41" s="99"/>
    </row>
    <row r="42" spans="1:9" ht="14.25" x14ac:dyDescent="0.2">
      <c r="A42" s="100"/>
      <c r="C42" s="99"/>
      <c r="D42" s="99"/>
      <c r="E42" s="99"/>
      <c r="F42" s="99"/>
      <c r="G42" s="99"/>
      <c r="H42" s="99"/>
      <c r="I42" s="99"/>
    </row>
    <row r="43" spans="1:9" ht="14.25" x14ac:dyDescent="0.2">
      <c r="A43" s="100"/>
      <c r="C43" s="99"/>
      <c r="D43" s="99"/>
      <c r="E43" s="99"/>
      <c r="F43" s="99"/>
      <c r="G43" s="99"/>
      <c r="H43" s="99"/>
      <c r="I43" s="99"/>
    </row>
    <row r="44" spans="1:9" ht="14.25" x14ac:dyDescent="0.2">
      <c r="A44" s="100"/>
      <c r="C44" s="99"/>
      <c r="D44" s="99"/>
      <c r="E44" s="99"/>
      <c r="F44" s="99"/>
      <c r="G44" s="99"/>
      <c r="H44" s="99"/>
      <c r="I44" s="99"/>
    </row>
    <row r="45" spans="1:9" x14ac:dyDescent="0.2">
      <c r="A45" s="105"/>
      <c r="B45" s="99"/>
      <c r="C45" s="99"/>
      <c r="D45" s="99"/>
      <c r="E45" s="99"/>
      <c r="F45" s="99"/>
      <c r="G45" s="99"/>
      <c r="H45" s="99"/>
      <c r="I45" s="99"/>
    </row>
    <row r="46" spans="1:9" x14ac:dyDescent="0.2">
      <c r="B46" s="99"/>
      <c r="C46" s="99"/>
      <c r="D46" s="99"/>
      <c r="E46" s="99"/>
      <c r="F46" s="99"/>
      <c r="G46" s="99"/>
      <c r="H46" s="99"/>
      <c r="I46" s="99"/>
    </row>
    <row r="47" spans="1:9" x14ac:dyDescent="0.2">
      <c r="B47" s="99"/>
      <c r="C47" s="99"/>
      <c r="D47" s="99"/>
      <c r="E47" s="99"/>
      <c r="F47" s="99"/>
      <c r="G47" s="99"/>
      <c r="H47" s="99"/>
      <c r="I47" s="99"/>
    </row>
    <row r="48" spans="1:9" x14ac:dyDescent="0.2">
      <c r="B48" s="99"/>
      <c r="C48" s="99"/>
      <c r="D48" s="99"/>
      <c r="E48" s="99"/>
      <c r="F48" s="99"/>
      <c r="G48" s="99"/>
      <c r="H48" s="99"/>
      <c r="I48" s="99"/>
    </row>
    <row r="49" spans="2:9" x14ac:dyDescent="0.2">
      <c r="B49" s="99"/>
      <c r="C49" s="99"/>
      <c r="D49" s="99"/>
      <c r="E49" s="99"/>
      <c r="F49" s="99"/>
      <c r="G49" s="99"/>
      <c r="H49" s="99"/>
      <c r="I49" s="99"/>
    </row>
    <row r="50" spans="2:9" x14ac:dyDescent="0.2">
      <c r="B50" s="99"/>
      <c r="C50" s="99"/>
      <c r="D50" s="99"/>
      <c r="E50" s="99"/>
      <c r="F50" s="99"/>
      <c r="G50" s="99"/>
      <c r="H50" s="99"/>
      <c r="I50" s="99"/>
    </row>
    <row r="51" spans="2:9" x14ac:dyDescent="0.2">
      <c r="B51" s="99"/>
      <c r="C51" s="99"/>
      <c r="D51" s="99"/>
      <c r="E51" s="99"/>
      <c r="F51" s="99"/>
      <c r="G51" s="99"/>
      <c r="H51" s="99"/>
      <c r="I51" s="99"/>
    </row>
    <row r="52" spans="2:9" x14ac:dyDescent="0.2">
      <c r="B52" s="99"/>
      <c r="C52" s="99"/>
      <c r="D52" s="99"/>
      <c r="E52" s="99"/>
      <c r="F52" s="99"/>
      <c r="G52" s="99"/>
      <c r="H52" s="99"/>
      <c r="I52" s="99"/>
    </row>
    <row r="53" spans="2:9" x14ac:dyDescent="0.2">
      <c r="B53" s="99"/>
      <c r="C53" s="99"/>
      <c r="D53" s="99"/>
      <c r="E53" s="99"/>
      <c r="F53" s="99"/>
      <c r="G53" s="99"/>
      <c r="H53" s="99"/>
      <c r="I53" s="99"/>
    </row>
    <row r="54" spans="2:9" x14ac:dyDescent="0.2">
      <c r="B54" s="99"/>
      <c r="C54" s="99"/>
      <c r="D54" s="99"/>
      <c r="E54" s="99"/>
      <c r="F54" s="99"/>
      <c r="G54" s="99"/>
      <c r="H54" s="99"/>
      <c r="I54" s="99"/>
    </row>
    <row r="55" spans="2:9" x14ac:dyDescent="0.2">
      <c r="B55" s="99"/>
      <c r="C55" s="99"/>
      <c r="D55" s="99"/>
      <c r="E55" s="99"/>
      <c r="F55" s="99"/>
      <c r="G55" s="99"/>
      <c r="H55" s="99"/>
      <c r="I55" s="99"/>
    </row>
    <row r="56" spans="2:9" x14ac:dyDescent="0.2">
      <c r="B56" s="99"/>
      <c r="C56" s="99"/>
      <c r="D56" s="99"/>
      <c r="E56" s="99"/>
      <c r="F56" s="99"/>
      <c r="G56" s="99"/>
      <c r="H56" s="99"/>
      <c r="I56" s="99"/>
    </row>
    <row r="57" spans="2:9" x14ac:dyDescent="0.2">
      <c r="B57" s="99"/>
      <c r="C57" s="99"/>
      <c r="D57" s="99"/>
      <c r="E57" s="99"/>
      <c r="F57" s="99"/>
      <c r="G57" s="99"/>
      <c r="H57" s="99"/>
      <c r="I57" s="99"/>
    </row>
    <row r="58" spans="2:9" x14ac:dyDescent="0.2">
      <c r="B58" s="99"/>
      <c r="C58" s="99"/>
      <c r="D58" s="99"/>
      <c r="E58" s="99"/>
      <c r="F58" s="99"/>
      <c r="G58" s="99"/>
      <c r="H58" s="99"/>
      <c r="I58" s="99"/>
    </row>
    <row r="59" spans="2:9" x14ac:dyDescent="0.2">
      <c r="B59" s="99"/>
      <c r="C59" s="99"/>
      <c r="D59" s="99"/>
      <c r="E59" s="99"/>
      <c r="F59" s="99"/>
      <c r="G59" s="99"/>
      <c r="H59" s="99"/>
      <c r="I59" s="99"/>
    </row>
    <row r="60" spans="2:9" x14ac:dyDescent="0.2">
      <c r="B60" s="99"/>
      <c r="C60" s="99"/>
      <c r="D60" s="99"/>
      <c r="E60" s="99"/>
      <c r="F60" s="99"/>
      <c r="G60" s="99"/>
      <c r="H60" s="99"/>
      <c r="I60" s="99"/>
    </row>
    <row r="61" spans="2:9" x14ac:dyDescent="0.2">
      <c r="B61" s="99"/>
    </row>
    <row r="62" spans="2:9" x14ac:dyDescent="0.2">
      <c r="B62" s="99"/>
    </row>
    <row r="63" spans="2:9" x14ac:dyDescent="0.2">
      <c r="B63" s="99"/>
    </row>
    <row r="64" spans="2:9" x14ac:dyDescent="0.2">
      <c r="B64" s="99"/>
    </row>
    <row r="65" spans="2:2" x14ac:dyDescent="0.2">
      <c r="B65" s="99"/>
    </row>
    <row r="66" spans="2:2" x14ac:dyDescent="0.2">
      <c r="B66" s="99"/>
    </row>
    <row r="67" spans="2:2" x14ac:dyDescent="0.2">
      <c r="B67" s="99"/>
    </row>
    <row r="68" spans="2:2" x14ac:dyDescent="0.2">
      <c r="B68" s="99"/>
    </row>
    <row r="69" spans="2:2" x14ac:dyDescent="0.2">
      <c r="B69" s="99"/>
    </row>
  </sheetData>
  <mergeCells count="1">
    <mergeCell ref="C7:D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H24"/>
  <sheetViews>
    <sheetView zoomScaleNormal="100" workbookViewId="0">
      <selection activeCell="C14" sqref="C14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10.28515625" style="75" bestFit="1" customWidth="1"/>
    <col min="6" max="6" width="9.7109375" bestFit="1" customWidth="1"/>
  </cols>
  <sheetData>
    <row r="1" spans="1:8" s="91" customFormat="1" ht="14.25" x14ac:dyDescent="0.2">
      <c r="A1" s="9"/>
      <c r="B1" s="89"/>
      <c r="C1" s="89"/>
      <c r="E1" s="92"/>
    </row>
    <row r="2" spans="1:8" s="91" customFormat="1" ht="14.25" x14ac:dyDescent="0.2">
      <c r="A2" s="86"/>
      <c r="B2" s="89"/>
      <c r="C2" s="89"/>
      <c r="E2" s="92"/>
    </row>
    <row r="3" spans="1:8" s="91" customFormat="1" ht="14.25" x14ac:dyDescent="0.2">
      <c r="A3" s="7"/>
      <c r="B3" s="89"/>
      <c r="C3" s="89"/>
      <c r="E3" s="92"/>
    </row>
    <row r="4" spans="1:8" s="91" customFormat="1" ht="14.25" x14ac:dyDescent="0.2">
      <c r="A4" s="7"/>
      <c r="B4" s="89"/>
      <c r="C4" s="89"/>
      <c r="E4" s="92"/>
    </row>
    <row r="5" spans="1:8" s="2" customFormat="1" ht="15.6" customHeight="1" x14ac:dyDescent="0.2">
      <c r="A5" s="159"/>
      <c r="B5" s="85"/>
      <c r="C5" s="85"/>
      <c r="D5" s="85"/>
      <c r="E5" s="85"/>
      <c r="F5" s="85"/>
      <c r="G5" s="4"/>
    </row>
    <row r="6" spans="1:8" s="2" customFormat="1" ht="16.5" customHeight="1" x14ac:dyDescent="0.2">
      <c r="A6" s="159"/>
      <c r="B6" s="3"/>
      <c r="C6" s="3"/>
      <c r="D6" s="4"/>
      <c r="E6" s="4"/>
      <c r="F6" s="4"/>
      <c r="G6" s="4"/>
    </row>
    <row r="7" spans="1:8" s="91" customFormat="1" ht="15" thickBot="1" x14ac:dyDescent="0.25">
      <c r="B7" s="89"/>
      <c r="C7" s="89"/>
      <c r="E7" s="92"/>
    </row>
    <row r="8" spans="1:8" ht="15.75" x14ac:dyDescent="0.2">
      <c r="A8" s="245" t="s">
        <v>164</v>
      </c>
      <c r="B8" s="246"/>
      <c r="C8" s="246"/>
      <c r="D8" s="246"/>
      <c r="E8" s="246"/>
      <c r="F8" s="247"/>
    </row>
    <row r="9" spans="1:8" ht="16.5" thickBot="1" x14ac:dyDescent="0.25">
      <c r="A9" s="150"/>
      <c r="B9" s="151"/>
      <c r="C9" s="151"/>
      <c r="D9" s="151"/>
      <c r="E9" s="151"/>
      <c r="F9" s="152"/>
    </row>
    <row r="10" spans="1:8" ht="15" x14ac:dyDescent="0.25">
      <c r="A10" s="110"/>
      <c r="B10" s="90"/>
      <c r="C10" s="90"/>
      <c r="D10" s="242" t="s">
        <v>51</v>
      </c>
      <c r="E10" s="243"/>
      <c r="F10" s="244"/>
      <c r="G10" s="91"/>
      <c r="H10" s="91"/>
    </row>
    <row r="11" spans="1:8" ht="15" thickBot="1" x14ac:dyDescent="0.25">
      <c r="A11" s="109"/>
      <c r="B11" s="111"/>
      <c r="C11" s="111"/>
      <c r="D11" s="112" t="s">
        <v>38</v>
      </c>
      <c r="E11" s="113" t="s">
        <v>39</v>
      </c>
      <c r="F11" s="114" t="s">
        <v>40</v>
      </c>
      <c r="G11" s="91"/>
      <c r="H11" s="91"/>
    </row>
    <row r="12" spans="1:8" ht="14.25" x14ac:dyDescent="0.2">
      <c r="A12" s="115" t="s">
        <v>20</v>
      </c>
      <c r="B12" s="116" t="s">
        <v>21</v>
      </c>
      <c r="C12" s="117">
        <v>0.03</v>
      </c>
      <c r="D12" s="138">
        <v>2.9700000000000001E-2</v>
      </c>
      <c r="E12" s="139">
        <v>5.0799999999999998E-2</v>
      </c>
      <c r="F12" s="140">
        <v>6.2700000000000006E-2</v>
      </c>
      <c r="G12" s="91"/>
      <c r="H12" s="91"/>
    </row>
    <row r="13" spans="1:8" ht="14.25" x14ac:dyDescent="0.2">
      <c r="A13" s="119" t="s">
        <v>22</v>
      </c>
      <c r="B13" s="120" t="s">
        <v>23</v>
      </c>
      <c r="C13" s="121">
        <v>0.01</v>
      </c>
      <c r="D13" s="138">
        <f>0.3%+0.56%</f>
        <v>8.6E-3</v>
      </c>
      <c r="E13" s="139">
        <f>0.48%+0.85%</f>
        <v>1.3299999999999999E-2</v>
      </c>
      <c r="F13" s="140">
        <f>0.82%+0.89%</f>
        <v>1.7099999999999997E-2</v>
      </c>
      <c r="G13" s="91"/>
      <c r="H13" s="91"/>
    </row>
    <row r="14" spans="1:8" ht="14.25" x14ac:dyDescent="0.2">
      <c r="A14" s="119" t="s">
        <v>24</v>
      </c>
      <c r="B14" s="120" t="s">
        <v>25</v>
      </c>
      <c r="C14" s="121">
        <v>0.1</v>
      </c>
      <c r="D14" s="138">
        <v>7.7799999999999994E-2</v>
      </c>
      <c r="E14" s="139">
        <v>0.1085</v>
      </c>
      <c r="F14" s="140">
        <v>0.13550000000000001</v>
      </c>
      <c r="G14" s="91"/>
      <c r="H14" s="91"/>
    </row>
    <row r="15" spans="1:8" ht="14.25" x14ac:dyDescent="0.2">
      <c r="A15" s="119" t="s">
        <v>26</v>
      </c>
      <c r="B15" s="120" t="s">
        <v>27</v>
      </c>
      <c r="C15" s="122">
        <f>(1+E15)^(E16/252)-1</f>
        <v>3.7893113471101358E-3</v>
      </c>
      <c r="D15" s="138" t="s">
        <v>52</v>
      </c>
      <c r="E15" s="123">
        <v>0.1</v>
      </c>
      <c r="F15" s="118"/>
      <c r="G15" s="91"/>
      <c r="H15" s="91"/>
    </row>
    <row r="16" spans="1:8" ht="14.25" x14ac:dyDescent="0.2">
      <c r="A16" s="119" t="s">
        <v>28</v>
      </c>
      <c r="B16" s="240" t="s">
        <v>29</v>
      </c>
      <c r="C16" s="121">
        <v>0.03</v>
      </c>
      <c r="D16" s="155" t="s">
        <v>41</v>
      </c>
      <c r="E16" s="124">
        <v>10</v>
      </c>
      <c r="F16" s="125"/>
      <c r="G16" s="91"/>
      <c r="H16" s="91"/>
    </row>
    <row r="17" spans="1:8" ht="15" thickBot="1" x14ac:dyDescent="0.25">
      <c r="A17" s="126" t="s">
        <v>30</v>
      </c>
      <c r="B17" s="241"/>
      <c r="C17" s="127">
        <v>3.6499999999999998E-2</v>
      </c>
      <c r="D17" s="108"/>
      <c r="E17" s="128"/>
      <c r="F17" s="125"/>
      <c r="G17" s="91"/>
      <c r="H17" s="91"/>
    </row>
    <row r="18" spans="1:8" ht="14.25" x14ac:dyDescent="0.2">
      <c r="A18" s="129" t="s">
        <v>31</v>
      </c>
      <c r="B18" s="130"/>
      <c r="C18" s="131"/>
      <c r="D18" s="108"/>
      <c r="E18" s="128"/>
      <c r="F18" s="125"/>
      <c r="G18" s="91"/>
      <c r="H18" s="91"/>
    </row>
    <row r="19" spans="1:8" ht="15" thickBot="1" x14ac:dyDescent="0.25">
      <c r="A19" s="132" t="s">
        <v>32</v>
      </c>
      <c r="B19" s="133"/>
      <c r="C19" s="134"/>
      <c r="D19" s="108"/>
      <c r="E19" s="128"/>
      <c r="F19" s="125"/>
      <c r="G19" s="91"/>
      <c r="H19" s="91"/>
    </row>
    <row r="20" spans="1:8" ht="15.75" thickBot="1" x14ac:dyDescent="0.25">
      <c r="A20" s="135" t="s">
        <v>33</v>
      </c>
      <c r="B20" s="136"/>
      <c r="C20" s="137">
        <f>ROUND((((1+C12+C13)*(1+C14)*(1+C15))/(1-(C16+C17))-1),4)</f>
        <v>0.2301</v>
      </c>
      <c r="D20" s="141">
        <v>0.21429999999999999</v>
      </c>
      <c r="E20" s="142">
        <v>0.2717</v>
      </c>
      <c r="F20" s="143">
        <v>0.3362</v>
      </c>
      <c r="G20" s="91"/>
      <c r="H20" s="91"/>
    </row>
    <row r="21" spans="1:8" ht="14.25" x14ac:dyDescent="0.2">
      <c r="A21" s="91"/>
      <c r="B21" s="91"/>
      <c r="C21" s="91"/>
      <c r="D21" s="91"/>
      <c r="E21" s="92"/>
      <c r="F21" s="91"/>
      <c r="G21" s="91"/>
      <c r="H21" s="91"/>
    </row>
    <row r="22" spans="1:8" ht="14.25" x14ac:dyDescent="0.2">
      <c r="A22" s="91"/>
      <c r="B22" s="91"/>
      <c r="C22" s="91"/>
      <c r="D22" s="91"/>
      <c r="E22" s="92"/>
      <c r="F22" s="91"/>
      <c r="G22" s="91"/>
      <c r="H22" s="91"/>
    </row>
    <row r="23" spans="1:8" ht="14.25" x14ac:dyDescent="0.2">
      <c r="A23" s="91"/>
      <c r="B23" s="91"/>
      <c r="C23" s="91"/>
      <c r="D23" s="91"/>
      <c r="E23" s="92"/>
      <c r="F23" s="91"/>
      <c r="G23" s="91"/>
      <c r="H23" s="91"/>
    </row>
    <row r="24" spans="1:8" ht="14.25" x14ac:dyDescent="0.2">
      <c r="A24" s="91"/>
      <c r="B24" s="91"/>
      <c r="C24" s="91"/>
      <c r="D24" s="91"/>
      <c r="E24" s="92"/>
      <c r="F24" s="91"/>
      <c r="G24" s="91"/>
      <c r="H24" s="91"/>
    </row>
  </sheetData>
  <mergeCells count="3"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5:I42"/>
  <sheetViews>
    <sheetView topLeftCell="A12" workbookViewId="0">
      <selection activeCell="D42" sqref="D42"/>
    </sheetView>
  </sheetViews>
  <sheetFormatPr defaultRowHeight="12.75" x14ac:dyDescent="0.2"/>
  <cols>
    <col min="1" max="1" width="34.85546875" customWidth="1"/>
    <col min="2" max="2" width="32.42578125" customWidth="1"/>
    <col min="3" max="3" width="20.85546875" customWidth="1"/>
    <col min="4" max="4" width="20.28515625" customWidth="1"/>
    <col min="5" max="5" width="20.28515625" hidden="1" customWidth="1"/>
    <col min="6" max="8" width="20.28515625" customWidth="1"/>
    <col min="9" max="9" width="15.85546875" customWidth="1"/>
  </cols>
  <sheetData>
    <row r="5" spans="1:9" ht="15.75" x14ac:dyDescent="0.2">
      <c r="A5" s="209" t="s">
        <v>158</v>
      </c>
      <c r="B5" s="209" t="s">
        <v>144</v>
      </c>
      <c r="C5" s="210" t="s">
        <v>117</v>
      </c>
      <c r="D5" s="210" t="s">
        <v>118</v>
      </c>
      <c r="E5" s="210" t="s">
        <v>146</v>
      </c>
      <c r="F5" s="210" t="s">
        <v>119</v>
      </c>
      <c r="G5" s="210" t="s">
        <v>141</v>
      </c>
      <c r="H5" s="211" t="s">
        <v>79</v>
      </c>
    </row>
    <row r="6" spans="1:9" ht="15.75" x14ac:dyDescent="0.25">
      <c r="A6" s="206" t="s">
        <v>159</v>
      </c>
      <c r="B6" s="206" t="s">
        <v>120</v>
      </c>
      <c r="C6" s="216"/>
      <c r="D6" s="216">
        <v>1</v>
      </c>
      <c r="E6" s="216"/>
      <c r="F6" s="216"/>
      <c r="G6" s="216"/>
      <c r="H6" s="207">
        <f>SUM(C6:G6)</f>
        <v>1</v>
      </c>
      <c r="I6" s="177"/>
    </row>
    <row r="7" spans="1:9" ht="15.75" x14ac:dyDescent="0.25">
      <c r="A7" s="206" t="s">
        <v>159</v>
      </c>
      <c r="B7" s="206" t="s">
        <v>121</v>
      </c>
      <c r="C7" s="216">
        <v>2</v>
      </c>
      <c r="D7" s="216">
        <v>2</v>
      </c>
      <c r="E7" s="216"/>
      <c r="F7" s="216">
        <v>1</v>
      </c>
      <c r="G7" s="216"/>
      <c r="H7" s="207">
        <f t="shared" ref="H7:H40" si="0">SUM(C7:G7)</f>
        <v>5</v>
      </c>
    </row>
    <row r="8" spans="1:9" ht="15.75" x14ac:dyDescent="0.25">
      <c r="A8" s="206" t="s">
        <v>159</v>
      </c>
      <c r="B8" s="206" t="s">
        <v>122</v>
      </c>
      <c r="C8" s="216">
        <v>3</v>
      </c>
      <c r="D8" s="216">
        <v>4</v>
      </c>
      <c r="E8" s="216"/>
      <c r="F8" s="216">
        <v>2</v>
      </c>
      <c r="G8" s="216"/>
      <c r="H8" s="207">
        <f t="shared" si="0"/>
        <v>9</v>
      </c>
    </row>
    <row r="9" spans="1:9" ht="15.75" x14ac:dyDescent="0.25">
      <c r="A9" s="206" t="s">
        <v>159</v>
      </c>
      <c r="B9" s="206" t="s">
        <v>123</v>
      </c>
      <c r="C9" s="216">
        <v>1</v>
      </c>
      <c r="D9" s="216">
        <v>2</v>
      </c>
      <c r="E9" s="216"/>
      <c r="F9" s="216"/>
      <c r="G9" s="216"/>
      <c r="H9" s="207">
        <f t="shared" si="0"/>
        <v>3</v>
      </c>
    </row>
    <row r="10" spans="1:9" ht="15.75" x14ac:dyDescent="0.25">
      <c r="A10" s="206" t="s">
        <v>159</v>
      </c>
      <c r="B10" s="206" t="s">
        <v>124</v>
      </c>
      <c r="C10" s="216">
        <v>2</v>
      </c>
      <c r="D10" s="216">
        <v>2</v>
      </c>
      <c r="E10" s="216"/>
      <c r="F10" s="216"/>
      <c r="G10" s="216"/>
      <c r="H10" s="207">
        <f t="shared" si="0"/>
        <v>4</v>
      </c>
    </row>
    <row r="11" spans="1:9" ht="15.75" x14ac:dyDescent="0.25">
      <c r="A11" s="206" t="s">
        <v>159</v>
      </c>
      <c r="B11" s="206" t="s">
        <v>157</v>
      </c>
      <c r="C11" s="216">
        <v>2</v>
      </c>
      <c r="D11" s="216">
        <v>2</v>
      </c>
      <c r="E11" s="216"/>
      <c r="F11" s="216">
        <v>1</v>
      </c>
      <c r="G11" s="216"/>
      <c r="H11" s="207">
        <f t="shared" ref="H11" si="1">SUM(C11:G11)</f>
        <v>5</v>
      </c>
    </row>
    <row r="12" spans="1:9" ht="15.75" x14ac:dyDescent="0.25">
      <c r="A12" s="206" t="s">
        <v>159</v>
      </c>
      <c r="B12" s="206" t="s">
        <v>125</v>
      </c>
      <c r="C12" s="205">
        <v>1</v>
      </c>
      <c r="D12" s="205">
        <v>2</v>
      </c>
      <c r="E12" s="205"/>
      <c r="F12" s="205"/>
      <c r="G12" s="205"/>
      <c r="H12" s="207">
        <f t="shared" si="0"/>
        <v>3</v>
      </c>
    </row>
    <row r="13" spans="1:9" ht="15.75" x14ac:dyDescent="0.25">
      <c r="A13" s="206" t="s">
        <v>159</v>
      </c>
      <c r="B13" s="206" t="s">
        <v>126</v>
      </c>
      <c r="C13" s="205">
        <v>1</v>
      </c>
      <c r="D13" s="205">
        <v>2</v>
      </c>
      <c r="E13" s="205"/>
      <c r="F13" s="205"/>
      <c r="G13" s="205"/>
      <c r="H13" s="207">
        <f t="shared" si="0"/>
        <v>3</v>
      </c>
    </row>
    <row r="14" spans="1:9" ht="15.75" x14ac:dyDescent="0.25">
      <c r="A14" s="206" t="s">
        <v>159</v>
      </c>
      <c r="B14" s="206" t="s">
        <v>127</v>
      </c>
      <c r="C14" s="205">
        <v>2</v>
      </c>
      <c r="D14" s="205">
        <v>2</v>
      </c>
      <c r="E14" s="205"/>
      <c r="F14" s="205"/>
      <c r="G14" s="205"/>
      <c r="H14" s="207">
        <f t="shared" si="0"/>
        <v>4</v>
      </c>
    </row>
    <row r="15" spans="1:9" ht="15.75" x14ac:dyDescent="0.25">
      <c r="A15" s="206" t="s">
        <v>159</v>
      </c>
      <c r="B15" s="206" t="s">
        <v>128</v>
      </c>
      <c r="C15" s="205">
        <v>2</v>
      </c>
      <c r="D15" s="205">
        <v>2</v>
      </c>
      <c r="E15" s="205"/>
      <c r="F15" s="205"/>
      <c r="G15" s="205"/>
      <c r="H15" s="207">
        <f t="shared" si="0"/>
        <v>4</v>
      </c>
    </row>
    <row r="16" spans="1:9" ht="15.75" x14ac:dyDescent="0.25">
      <c r="A16" s="206" t="s">
        <v>159</v>
      </c>
      <c r="B16" s="206" t="s">
        <v>129</v>
      </c>
      <c r="C16" s="205">
        <v>2</v>
      </c>
      <c r="D16" s="205">
        <v>2</v>
      </c>
      <c r="E16" s="205"/>
      <c r="F16" s="205"/>
      <c r="G16" s="205"/>
      <c r="H16" s="207">
        <f t="shared" si="0"/>
        <v>4</v>
      </c>
    </row>
    <row r="17" spans="1:8" ht="15.75" x14ac:dyDescent="0.25">
      <c r="A17" s="206" t="s">
        <v>159</v>
      </c>
      <c r="B17" s="206" t="s">
        <v>130</v>
      </c>
      <c r="C17" s="205">
        <v>1</v>
      </c>
      <c r="D17" s="205">
        <v>2</v>
      </c>
      <c r="E17" s="205"/>
      <c r="F17" s="205"/>
      <c r="G17" s="205"/>
      <c r="H17" s="207">
        <f t="shared" si="0"/>
        <v>3</v>
      </c>
    </row>
    <row r="18" spans="1:8" ht="15.75" x14ac:dyDescent="0.25">
      <c r="A18" s="206" t="s">
        <v>159</v>
      </c>
      <c r="B18" s="206" t="s">
        <v>131</v>
      </c>
      <c r="C18" s="205">
        <v>1</v>
      </c>
      <c r="D18" s="205">
        <v>2</v>
      </c>
      <c r="E18" s="205"/>
      <c r="F18" s="205"/>
      <c r="G18" s="205"/>
      <c r="H18" s="207">
        <f t="shared" si="0"/>
        <v>3</v>
      </c>
    </row>
    <row r="19" spans="1:8" ht="15.75" x14ac:dyDescent="0.25">
      <c r="A19" s="206" t="s">
        <v>159</v>
      </c>
      <c r="B19" s="206" t="s">
        <v>132</v>
      </c>
      <c r="C19" s="205">
        <v>2</v>
      </c>
      <c r="D19" s="205">
        <v>2</v>
      </c>
      <c r="E19" s="205"/>
      <c r="F19" s="205"/>
      <c r="G19" s="205"/>
      <c r="H19" s="207">
        <f t="shared" si="0"/>
        <v>4</v>
      </c>
    </row>
    <row r="20" spans="1:8" ht="15.75" x14ac:dyDescent="0.25">
      <c r="A20" s="206" t="s">
        <v>159</v>
      </c>
      <c r="B20" s="206" t="s">
        <v>133</v>
      </c>
      <c r="C20" s="205">
        <v>1</v>
      </c>
      <c r="D20" s="205">
        <v>2</v>
      </c>
      <c r="E20" s="205"/>
      <c r="F20" s="205"/>
      <c r="G20" s="205"/>
      <c r="H20" s="207">
        <f t="shared" si="0"/>
        <v>3</v>
      </c>
    </row>
    <row r="21" spans="1:8" ht="15.75" x14ac:dyDescent="0.25">
      <c r="A21" s="206" t="s">
        <v>159</v>
      </c>
      <c r="B21" s="206" t="s">
        <v>111</v>
      </c>
      <c r="C21" s="205"/>
      <c r="D21" s="205">
        <v>1</v>
      </c>
      <c r="E21" s="205"/>
      <c r="F21" s="205"/>
      <c r="G21" s="205">
        <v>1</v>
      </c>
      <c r="H21" s="207">
        <f t="shared" si="0"/>
        <v>2</v>
      </c>
    </row>
    <row r="22" spans="1:8" ht="15.75" x14ac:dyDescent="0.25">
      <c r="A22" s="206" t="s">
        <v>159</v>
      </c>
      <c r="B22" s="206" t="s">
        <v>134</v>
      </c>
      <c r="C22" s="205"/>
      <c r="D22" s="205">
        <v>1</v>
      </c>
      <c r="E22" s="205"/>
      <c r="F22" s="205"/>
      <c r="G22" s="205"/>
      <c r="H22" s="207">
        <f t="shared" si="0"/>
        <v>1</v>
      </c>
    </row>
    <row r="23" spans="1:8" ht="25.5" x14ac:dyDescent="0.25">
      <c r="A23" s="206" t="s">
        <v>159</v>
      </c>
      <c r="B23" s="206" t="s">
        <v>156</v>
      </c>
      <c r="C23" s="205"/>
      <c r="D23" s="205">
        <v>1</v>
      </c>
      <c r="E23" s="205"/>
      <c r="F23" s="205"/>
      <c r="G23" s="205"/>
      <c r="H23" s="207">
        <f t="shared" si="0"/>
        <v>1</v>
      </c>
    </row>
    <row r="24" spans="1:8" ht="25.5" x14ac:dyDescent="0.25">
      <c r="A24" s="206" t="s">
        <v>159</v>
      </c>
      <c r="B24" s="206" t="s">
        <v>163</v>
      </c>
      <c r="C24" s="205"/>
      <c r="D24" s="205">
        <v>4</v>
      </c>
      <c r="E24" s="205"/>
      <c r="F24" s="205">
        <v>1</v>
      </c>
      <c r="G24" s="205">
        <v>2</v>
      </c>
      <c r="H24" s="207">
        <f t="shared" si="0"/>
        <v>7</v>
      </c>
    </row>
    <row r="25" spans="1:8" ht="15.75" x14ac:dyDescent="0.25">
      <c r="A25" s="206" t="s">
        <v>160</v>
      </c>
      <c r="B25" s="206" t="s">
        <v>112</v>
      </c>
      <c r="C25" s="205"/>
      <c r="D25" s="205">
        <v>2</v>
      </c>
      <c r="E25" s="205"/>
      <c r="F25" s="205"/>
      <c r="G25" s="205"/>
      <c r="H25" s="207">
        <f t="shared" si="0"/>
        <v>2</v>
      </c>
    </row>
    <row r="26" spans="1:8" ht="15.75" x14ac:dyDescent="0.25">
      <c r="A26" s="206" t="s">
        <v>161</v>
      </c>
      <c r="B26" s="206" t="s">
        <v>113</v>
      </c>
      <c r="C26" s="205"/>
      <c r="D26" s="205">
        <v>5</v>
      </c>
      <c r="E26" s="205"/>
      <c r="F26" s="205"/>
      <c r="G26" s="205">
        <v>2</v>
      </c>
      <c r="H26" s="207">
        <f t="shared" si="0"/>
        <v>7</v>
      </c>
    </row>
    <row r="27" spans="1:8" ht="15.75" x14ac:dyDescent="0.25">
      <c r="A27" s="206" t="s">
        <v>161</v>
      </c>
      <c r="B27" s="206" t="s">
        <v>135</v>
      </c>
      <c r="C27" s="205"/>
      <c r="D27" s="205">
        <v>1</v>
      </c>
      <c r="E27" s="205"/>
      <c r="F27" s="205"/>
      <c r="G27" s="205"/>
      <c r="H27" s="207">
        <f t="shared" si="0"/>
        <v>1</v>
      </c>
    </row>
    <row r="28" spans="1:8" ht="15.75" x14ac:dyDescent="0.25">
      <c r="A28" s="206" t="s">
        <v>161</v>
      </c>
      <c r="B28" s="206" t="s">
        <v>136</v>
      </c>
      <c r="C28" s="205"/>
      <c r="D28" s="205">
        <v>1</v>
      </c>
      <c r="E28" s="205"/>
      <c r="F28" s="205"/>
      <c r="G28" s="205"/>
      <c r="H28" s="207">
        <f t="shared" si="0"/>
        <v>1</v>
      </c>
    </row>
    <row r="29" spans="1:8" ht="15.75" x14ac:dyDescent="0.25">
      <c r="A29" s="206" t="s">
        <v>161</v>
      </c>
      <c r="B29" s="206" t="s">
        <v>142</v>
      </c>
      <c r="C29" s="205"/>
      <c r="D29" s="205">
        <v>1</v>
      </c>
      <c r="E29" s="205"/>
      <c r="F29" s="205"/>
      <c r="G29" s="205"/>
      <c r="H29" s="207">
        <f t="shared" si="0"/>
        <v>1</v>
      </c>
    </row>
    <row r="30" spans="1:8" ht="15.75" x14ac:dyDescent="0.25">
      <c r="A30" s="206" t="s">
        <v>161</v>
      </c>
      <c r="B30" s="206" t="s">
        <v>137</v>
      </c>
      <c r="C30" s="205"/>
      <c r="D30" s="205">
        <v>1</v>
      </c>
      <c r="E30" s="205"/>
      <c r="F30" s="205"/>
      <c r="G30" s="205"/>
      <c r="H30" s="207">
        <f t="shared" si="0"/>
        <v>1</v>
      </c>
    </row>
    <row r="31" spans="1:8" ht="25.5" x14ac:dyDescent="0.25">
      <c r="A31" s="206" t="s">
        <v>161</v>
      </c>
      <c r="B31" s="206" t="s">
        <v>143</v>
      </c>
      <c r="C31" s="205"/>
      <c r="D31" s="205">
        <v>1</v>
      </c>
      <c r="E31" s="205"/>
      <c r="F31" s="205"/>
      <c r="G31" s="205"/>
      <c r="H31" s="207">
        <f t="shared" si="0"/>
        <v>1</v>
      </c>
    </row>
    <row r="32" spans="1:8" ht="15.75" x14ac:dyDescent="0.25">
      <c r="A32" s="206" t="s">
        <v>161</v>
      </c>
      <c r="B32" s="206" t="s">
        <v>114</v>
      </c>
      <c r="C32" s="205"/>
      <c r="D32" s="205">
        <v>1</v>
      </c>
      <c r="E32" s="205"/>
      <c r="F32" s="205"/>
      <c r="G32" s="205"/>
      <c r="H32" s="207">
        <f t="shared" si="0"/>
        <v>1</v>
      </c>
    </row>
    <row r="33" spans="1:9" ht="15.75" x14ac:dyDescent="0.25">
      <c r="A33" s="206" t="s">
        <v>161</v>
      </c>
      <c r="B33" s="206" t="s">
        <v>116</v>
      </c>
      <c r="C33" s="205"/>
      <c r="D33" s="205">
        <v>1</v>
      </c>
      <c r="E33" s="205"/>
      <c r="F33" s="205"/>
      <c r="G33" s="205"/>
      <c r="H33" s="207">
        <f t="shared" si="0"/>
        <v>1</v>
      </c>
    </row>
    <row r="34" spans="1:9" ht="15.75" x14ac:dyDescent="0.25">
      <c r="A34" s="206" t="s">
        <v>161</v>
      </c>
      <c r="B34" s="206" t="s">
        <v>115</v>
      </c>
      <c r="C34" s="205">
        <v>1</v>
      </c>
      <c r="D34" s="205">
        <v>1</v>
      </c>
      <c r="E34" s="205"/>
      <c r="F34" s="205"/>
      <c r="G34" s="205">
        <v>1</v>
      </c>
      <c r="H34" s="207">
        <f t="shared" si="0"/>
        <v>3</v>
      </c>
    </row>
    <row r="35" spans="1:9" ht="15.75" x14ac:dyDescent="0.25">
      <c r="A35" s="206" t="s">
        <v>162</v>
      </c>
      <c r="B35" s="206" t="s">
        <v>110</v>
      </c>
      <c r="C35" s="205">
        <v>1</v>
      </c>
      <c r="D35" s="205">
        <v>1</v>
      </c>
      <c r="E35" s="205"/>
      <c r="F35" s="205"/>
      <c r="G35" s="205"/>
      <c r="H35" s="207">
        <f t="shared" ref="H35" si="2">SUM(C35:G35)</f>
        <v>2</v>
      </c>
    </row>
    <row r="36" spans="1:9" ht="25.5" x14ac:dyDescent="0.25">
      <c r="A36" s="206" t="s">
        <v>162</v>
      </c>
      <c r="B36" s="206" t="s">
        <v>138</v>
      </c>
      <c r="C36" s="205"/>
      <c r="D36" s="205">
        <v>2</v>
      </c>
      <c r="E36" s="205"/>
      <c r="F36" s="205"/>
      <c r="G36" s="205"/>
      <c r="H36" s="207">
        <f t="shared" si="0"/>
        <v>2</v>
      </c>
    </row>
    <row r="37" spans="1:9" ht="15.75" x14ac:dyDescent="0.25">
      <c r="A37" s="206" t="s">
        <v>162</v>
      </c>
      <c r="B37" s="206" t="s">
        <v>139</v>
      </c>
      <c r="C37" s="205">
        <v>1</v>
      </c>
      <c r="D37" s="205">
        <v>1</v>
      </c>
      <c r="E37" s="205"/>
      <c r="F37" s="205"/>
      <c r="G37" s="205"/>
      <c r="H37" s="207">
        <f t="shared" si="0"/>
        <v>2</v>
      </c>
      <c r="I37" s="177"/>
    </row>
    <row r="38" spans="1:9" ht="15.75" x14ac:dyDescent="0.25">
      <c r="A38" s="206" t="s">
        <v>162</v>
      </c>
      <c r="B38" s="206" t="s">
        <v>140</v>
      </c>
      <c r="C38" s="205"/>
      <c r="D38" s="205">
        <v>1</v>
      </c>
      <c r="E38" s="205"/>
      <c r="F38" s="205"/>
      <c r="G38" s="205"/>
      <c r="H38" s="207">
        <f t="shared" si="0"/>
        <v>1</v>
      </c>
      <c r="I38" s="177"/>
    </row>
    <row r="39" spans="1:9" ht="38.25" x14ac:dyDescent="0.25">
      <c r="A39" s="206" t="s">
        <v>145</v>
      </c>
      <c r="B39" s="206" t="s">
        <v>145</v>
      </c>
      <c r="C39" s="205"/>
      <c r="D39" s="205">
        <v>1</v>
      </c>
      <c r="E39" s="205"/>
      <c r="F39" s="205"/>
      <c r="G39" s="205"/>
      <c r="H39" s="207">
        <f t="shared" si="0"/>
        <v>1</v>
      </c>
      <c r="I39" s="177"/>
    </row>
    <row r="40" spans="1:9" ht="15" x14ac:dyDescent="0.25">
      <c r="A40" s="212" t="s">
        <v>79</v>
      </c>
      <c r="B40" s="213"/>
      <c r="C40" s="214">
        <f>SUM(C6:C39)</f>
        <v>26</v>
      </c>
      <c r="D40" s="214">
        <f>SUM(D6:D39)</f>
        <v>59</v>
      </c>
      <c r="E40" s="214">
        <f>SUM(E6:E39)</f>
        <v>0</v>
      </c>
      <c r="F40" s="214">
        <f>SUM(F6:F39)</f>
        <v>5</v>
      </c>
      <c r="G40" s="214">
        <f>SUM(G6:G39)</f>
        <v>6</v>
      </c>
      <c r="H40" s="215">
        <f t="shared" si="0"/>
        <v>96</v>
      </c>
    </row>
    <row r="41" spans="1:9" x14ac:dyDescent="0.2">
      <c r="B41" s="177"/>
      <c r="C41" s="203"/>
      <c r="D41" s="203"/>
      <c r="E41" s="203"/>
      <c r="F41" s="203"/>
      <c r="G41" s="203"/>
    </row>
    <row r="42" spans="1:9" x14ac:dyDescent="0.2">
      <c r="C42" s="204"/>
      <c r="D42" s="204"/>
      <c r="E42" s="204"/>
      <c r="F42" s="204"/>
      <c r="G42" s="204"/>
    </row>
  </sheetData>
  <pageMargins left="0.23622047244094491" right="0.23622047244094491" top="0.35433070866141736" bottom="0.35433070866141736" header="0.31496062992125984" footer="0.31496062992125984"/>
  <pageSetup paperSize="9" scale="3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</vt:i4>
      </vt:variant>
      <vt:variant>
        <vt:lpstr>Intervalos nomeados</vt:lpstr>
      </vt:variant>
      <vt:variant>
        <vt:i4>1</vt:i4>
      </vt:variant>
    </vt:vector>
  </HeadingPairs>
  <TitlesOfParts>
    <vt:vector size="5" baseType="lpstr">
      <vt:lpstr>1. Serviços terceirizados</vt:lpstr>
      <vt:lpstr>2.Encargos Sociais</vt:lpstr>
      <vt:lpstr>3.BDI</vt:lpstr>
      <vt:lpstr>4.Locais de trabalho</vt:lpstr>
      <vt:lpstr>'1. Serviços terceirizados'!Area_de_impressao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User</cp:lastModifiedBy>
  <cp:lastPrinted>2024-12-11T10:27:47Z</cp:lastPrinted>
  <dcterms:created xsi:type="dcterms:W3CDTF">2000-12-13T10:02:50Z</dcterms:created>
  <dcterms:modified xsi:type="dcterms:W3CDTF">2024-12-11T10:34:47Z</dcterms:modified>
</cp:coreProperties>
</file>