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M:\LICITAÇÃO\FASE INTERNA PLANEJAMENTO\DFD 66.25 - EDUCAÇÃO_ASSISTÊNCIA - INSTRUTORES - SERVIÇOS - CREDENCIAMENTO\"/>
    </mc:Choice>
  </mc:AlternateContent>
  <xr:revisionPtr revIDLastSave="0" documentId="13_ncr:1_{770F9C54-CE4C-4650-84B6-C59ED1B17A1F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Memória de Cálculo (2)" sheetId="1" r:id="rId1"/>
  </sheets>
  <definedNames>
    <definedName name="_xlnm.Print_Area" localSheetId="0">'Memória de Cálculo (2)'!$A$1:$M$45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13" i="1" l="1"/>
  <c r="N36" i="1"/>
  <c r="N33" i="1"/>
  <c r="J33" i="1"/>
  <c r="K32" i="1" s="1"/>
  <c r="K33" i="1" s="1"/>
  <c r="I33" i="1"/>
  <c r="E33" i="1"/>
  <c r="M33" i="1" s="1"/>
  <c r="L29" i="1"/>
  <c r="N29" i="1" s="1"/>
  <c r="J29" i="1"/>
  <c r="K28" i="1" s="1"/>
  <c r="K29" i="1" s="1"/>
  <c r="I29" i="1"/>
  <c r="E29" i="1"/>
  <c r="N25" i="1"/>
  <c r="J25" i="1"/>
  <c r="K24" i="1" s="1"/>
  <c r="K25" i="1" s="1"/>
  <c r="I25" i="1"/>
  <c r="E25" i="1"/>
  <c r="M25" i="1" s="1"/>
  <c r="N21" i="1"/>
  <c r="J21" i="1"/>
  <c r="K20" i="1" s="1"/>
  <c r="K21" i="1" s="1"/>
  <c r="I21" i="1"/>
  <c r="E21" i="1"/>
  <c r="M21" i="1" s="1"/>
  <c r="L17" i="1"/>
  <c r="N17" i="1" s="1"/>
  <c r="J17" i="1"/>
  <c r="K16" i="1" s="1"/>
  <c r="K17" i="1" s="1"/>
  <c r="I17" i="1"/>
  <c r="E17" i="1"/>
  <c r="J13" i="1"/>
  <c r="K12" i="1" s="1"/>
  <c r="K13" i="1" s="1"/>
  <c r="I13" i="1"/>
  <c r="E13" i="1"/>
  <c r="M13" i="1" s="1"/>
  <c r="M17" i="1" l="1"/>
  <c r="M29" i="1"/>
  <c r="D8" i="1" l="1"/>
</calcChain>
</file>

<file path=xl/sharedStrings.xml><?xml version="1.0" encoding="utf-8"?>
<sst xmlns="http://schemas.openxmlformats.org/spreadsheetml/2006/main" count="123" uniqueCount="38">
  <si>
    <r>
      <rPr>
        <b/>
        <sz val="10"/>
        <color rgb="FF000000"/>
        <rFont val="Times New Roman"/>
        <family val="1"/>
        <charset val="1"/>
      </rPr>
      <t>1. DESCRIÇÃO DO OBJETO:</t>
    </r>
    <r>
      <rPr>
        <sz val="10"/>
        <color rgb="FF000000"/>
        <rFont val="Times New Roman"/>
        <family val="1"/>
        <charset val="1"/>
      </rPr>
      <t xml:space="preserve"> Contratação de profissionais para realização de cursos, oficinas e aulas de dança, música, teatro e pilates para atendimento de demandas de atividades culturais e assistênciais para crianças, adolescentes e idosos  no Município de Rodeio Bonito/RS, conforme demandas da Secretaria Municipal de Educação, Cultura e Desporto e Secretaria Municipal de Assistência Social e Habitação.</t>
    </r>
  </si>
  <si>
    <r>
      <rPr>
        <b/>
        <sz val="10"/>
        <color rgb="FF000000"/>
        <rFont val="Times New Roman"/>
        <family val="1"/>
        <charset val="1"/>
      </rPr>
      <t xml:space="preserve">2. DESCRIÇÃO DAS FONTES DE PREÇO: </t>
    </r>
    <r>
      <rPr>
        <sz val="10"/>
        <color rgb="FF000000"/>
        <rFont val="Times New Roman"/>
        <family val="1"/>
        <charset val="1"/>
      </rPr>
      <t>1. Contratações similares feitas pela Administração Pública, em execução ou concluídas no período de 1 (um) ano anterior à data da pesquisa de preços, inclusive mediante sistema de registro de preços, através do PNCP e/ou Banco de Preços; Cfe. Art. 6°, Decreto Nº 4.354/23.</t>
    </r>
  </si>
  <si>
    <r>
      <rPr>
        <b/>
        <sz val="10"/>
        <rFont val="Times New Roman"/>
        <family val="1"/>
        <charset val="1"/>
      </rPr>
      <t xml:space="preserve">Das tabelas de referências:
</t>
    </r>
    <r>
      <rPr>
        <sz val="10"/>
        <rFont val="Times New Roman"/>
        <family val="1"/>
        <charset val="1"/>
      </rPr>
      <t>FEDERAÇÃO NACIONAL DOS MÉDICOS (FENAM) REFERÊNCIA DE HONORÁRIOS 2025</t>
    </r>
  </si>
  <si>
    <r>
      <rPr>
        <b/>
        <sz val="10"/>
        <color rgb="FF000000"/>
        <rFont val="Times New Roman"/>
        <family val="1"/>
        <charset val="1"/>
      </rPr>
      <t xml:space="preserve">Dos contratações públicas similares consultadas:
</t>
    </r>
    <r>
      <rPr>
        <sz val="10"/>
        <color rgb="FF000000"/>
        <rFont val="Times New Roman"/>
        <family val="1"/>
        <charset val="1"/>
      </rPr>
      <t>PNCP -   MUNICIPIO DE GRANDES RIOS/PR -   Edital nº 20/2025  - Id contratação PNCP:  75741348000139-1-000040/2025   - Data de início de recebimento de propostas:    30/04/2025   - FONTE APTA
PNCP -     MUNICIPIO DE AURORA /SC -  Edital de Chamamento Público nº PRI 8/2025 - Id contratação PNCP: 83102624000147-1-000035/2025  - Data de início de recebimento de propostas: 25/03/2025       - FONTE APTA
PNCP -       MUNICIPIO DE IBIRUBA  /RS -    Edital de Chamamento Público nº 4/2025  - Id contratação PNCP:   87564381000110-1-000057/2025    - Data de início de recebimento de propostas:   28/03/2025          - FONTE APTA</t>
    </r>
  </si>
  <si>
    <r>
      <rPr>
        <b/>
        <sz val="10"/>
        <rFont val="Times New Roman"/>
        <family val="1"/>
        <charset val="1"/>
      </rPr>
      <t>3. PARCELAMENTO:</t>
    </r>
    <r>
      <rPr>
        <sz val="10"/>
        <rFont val="Times New Roman"/>
        <family val="1"/>
        <charset val="1"/>
      </rPr>
      <t xml:space="preserve"> ITEM</t>
    </r>
  </si>
  <si>
    <r>
      <rPr>
        <b/>
        <sz val="10"/>
        <rFont val="Times New Roman"/>
        <family val="1"/>
        <charset val="1"/>
      </rPr>
      <t>Justificativa de parcelamento:</t>
    </r>
    <r>
      <rPr>
        <sz val="10"/>
        <rFont val="Times New Roman"/>
        <family val="1"/>
        <charset val="1"/>
      </rPr>
      <t xml:space="preserve"> Tratando-se de aquisição de pequeno vulto, onde não se vislumbra vantagens significativas com economia de escala, a contratação por lote único proporciona maior eficiência às aquisições pretendidas e ainda racionaliza a gestão e a fiscalização destas, considerando que o parcelamento pode representar um ônus excessivo de gestão, devido à eventual multiplicidade de contratações e ao emprego de recursos humanos e dificuldades de controle.</t>
    </r>
  </si>
  <si>
    <t>4. VALOR TOTAL ESTIMADO DO OBJETO:</t>
  </si>
  <si>
    <t>(trezentos e quarenta e um mil setecentos e quarenta e quatro reais)</t>
  </si>
  <si>
    <r>
      <rPr>
        <b/>
        <sz val="10"/>
        <color theme="1"/>
        <rFont val="Times New Roman"/>
        <family val="1"/>
        <charset val="1"/>
      </rPr>
      <t>5. MEMÓRIA DE CÁLCULO:</t>
    </r>
    <r>
      <rPr>
        <sz val="10"/>
        <color theme="1"/>
        <rFont val="Times New Roman"/>
        <family val="1"/>
        <charset val="1"/>
      </rPr>
      <t xml:space="preserve"> As escolhas do método estatístico para composição do preço de referência deu-se conforme DECRETO MUNICIPAL Nº 4.354/23 e MANUAL DE ORIENTAÇÃO - Pesquisa de preços - 4ª Edição | Lei 14.133/2021, do STJ - Superior Tribunal de Justiça: Cesta de preços com CV &gt; 25, considera-se Heterogêneo, método estatístico de cálculo Mediana; Cesta de preços com CV ≤  25, considera-se Homogêneo, método estatístico de cálculo Média. Segue tabela de composição de preços de referências:</t>
    </r>
  </si>
  <si>
    <t>L
O
T
E</t>
  </si>
  <si>
    <t>I
T
E
M</t>
  </si>
  <si>
    <t>DESCRIÇÃO</t>
  </si>
  <si>
    <t>UND</t>
  </si>
  <si>
    <t>QTD</t>
  </si>
  <si>
    <t>FONTE 1</t>
  </si>
  <si>
    <t>FONTE 2</t>
  </si>
  <si>
    <t>FONTE 3</t>
  </si>
  <si>
    <t>COEFICIENTE DE VARIAÇÃO</t>
  </si>
  <si>
    <t>CLASSIFICAÇÃO DA CESTA</t>
  </si>
  <si>
    <t>VALOR UNIT. REF.</t>
  </si>
  <si>
    <t>VALOR UNIT. FIXADO PELA ADM.</t>
  </si>
  <si>
    <t>VALOR TOTAL</t>
  </si>
  <si>
    <t>PNCP -   MUNICIPIO DE GRANDES RIOS/PR -   Edital nº 20/2025</t>
  </si>
  <si>
    <t>PNCP -     MUNICIPIO DE AURORA /SC -  Edital de Chamamento Público nº PRI 8/2025</t>
  </si>
  <si>
    <t>PNCP -       MUNICIPIO DE IBIRUBA  /RS -    Edital de Chamamento Público nº 4/2025</t>
  </si>
  <si>
    <t>INSTRUTOR DE DANÇA, ESTILOS DIVERSOS, PROFISSIONAL COM ENSINO MÉDIO E FORMAÇÃO TÉCNICA OU SUPERIOR EM ÁREA CORRESPONDENTE, EXPERIÊNCIA COMPROVADA, PRESTAÇÃO DE SERVIÇO EM CARGA HORÁRIA SEMANAL, MENSAL OU POR ESCOPO. ATUAÇÃO EM UNIDADES DO MUNICÍPIO.</t>
  </si>
  <si>
    <t>H</t>
  </si>
  <si>
    <t>INSTRUTOR DE MÚSICA, INSTRUMENTOS DIVERSOS, PROFISSIONAL COM ENSINO MÉDIO E FORMAÇÃO TÉCNICA OU SUPERIOR EM ÁREA CORRESPONDENTE, EXPERIÊNCIA COMPROVADA, PRESTAÇÃO DE SERVIÇO EM CARGA HORÁRIA SEMANAL, MENSAL OU POR ESCOPO. ATUAÇÃO EM UNIDADES DO MUNICÍPIO.</t>
  </si>
  <si>
    <t>INSTRUTOR DE TEATRO, PROFISSIONAL COM ENSINO MÉDIO E FORMAÇÃO TÉCNICA OU SUPERIOR EM ÁREA CORRESPONDENTE, REGISTRO PROFISSIONAL (DRT) E EXPERIÊNCIA COMPROVADA, PRESTAÇÃO DE SERVIÇO EM CARGA HORÁRIA SEMANAL, MENSAL OU POR ESCOPO. ATUAÇÃO EM UNIDADES DO MUNICÍPIO.</t>
  </si>
  <si>
    <t>INSTRUTOR DE CORPO COREÓGRAFO, PROFISSIONAL COM ENSINO MÉDIO E FORMAÇÃO TÉCNICA E EXPERIÊNCIA COMPROVADA, PRESTAÇÃO DE SERVIÇO EM CARGA HORÁRIA SEMANAL, MENSAL OU POR ESCOPO. ATUAÇÃO EM UNIDADES DO MUNICÍPIO.</t>
  </si>
  <si>
    <t>INSTRUTOR DE PILATES, PROFISSIONAL COM FORMAÇÃO SUPERIOR EM EDUCAÇÃO FÍSICA OU FISIOTERAPIA, EXPERIÊNCIA COMPROVADA E REGISTRO NO CONSELHO REGIONAL (CREFITO OU CREF), PRESTAÇÃO DE SERVIÇO EM CARGA HORÁRIA SEMANAL, MENSAL OU POR ESCOPO. ATUAÇÃO EM UNIDADES DO MUNICÍPIO OU PRÓPRIA (CONFORME A NECESSIDADE)</t>
  </si>
  <si>
    <t>INSTRUTOR DE TAEKWONDO, PROFISSIONAL COM ENSINO MÉDIO E FORMAÇÃO TÉCNICA E EXPERIÊNCIA COMPROVADA, PRESTAÇÃO DE SERVIÇO EM CARGA HORÁRIA SEMANAL OU MENSAL, ATUAÇÃO EM UNIDADES DO MUNICÍPIO, ATUAÇÃO EM UNIDADES DO MUNICÍPIO OU PRÓPRIA (CONFORME A NECESSIDADE)</t>
  </si>
  <si>
    <r>
      <rPr>
        <b/>
        <sz val="10"/>
        <rFont val="Times New Roman"/>
        <family val="1"/>
        <charset val="1"/>
      </rPr>
      <t>6. APONTAMENTOS GERAIS:</t>
    </r>
    <r>
      <rPr>
        <sz val="10"/>
        <rFont val="Times New Roman"/>
        <family val="1"/>
        <charset val="1"/>
      </rPr>
      <t xml:space="preserve"> </t>
    </r>
  </si>
  <si>
    <t>No valor fixado pela Administração considereou-se a realidade de mercado local e disponibilidade financeira do município.</t>
  </si>
  <si>
    <t>Setor de Licitações</t>
  </si>
  <si>
    <t>Responsável pela elaboração da Memória de Cálculo</t>
  </si>
  <si>
    <r>
      <t xml:space="preserve">MEMÓRIA DE CÁLCULO DE PREÇO DE REFERÊNCIA 
</t>
    </r>
    <r>
      <rPr>
        <i/>
        <sz val="12"/>
        <color theme="1"/>
        <rFont val="Times New Roman"/>
        <family val="1"/>
        <charset val="1"/>
      </rPr>
      <t>Ref. DFD 66</t>
    </r>
    <r>
      <rPr>
        <i/>
        <sz val="12"/>
        <color rgb="FFF44336"/>
        <rFont val="Times New Roman"/>
        <family val="1"/>
        <charset val="1"/>
      </rPr>
      <t>/</t>
    </r>
    <r>
      <rPr>
        <i/>
        <sz val="12"/>
        <color theme="1"/>
        <rFont val="Times New Roman"/>
        <family val="1"/>
        <charset val="1"/>
      </rPr>
      <t>2025</t>
    </r>
  </si>
  <si>
    <t>John Lenon Triz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</si>
</sst>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R$ &quot;* #,##0.00_-;&quot;-R$ &quot;* #,##0.00_-;_-&quot;R$ &quot;* \-??_-;_-@_-"/>
    <numFmt numFmtId="165" formatCode="&quot;R$ &quot;#,##0.00"/>
    <numFmt numFmtId="166" formatCode="[$R$-416]\ #,##0.00;[Red]\-[$R$-416]\ #,##0.00"/>
    <numFmt numFmtId="167" formatCode="[$R$-416]\ #,##0.00;[Red][$R$-416]\ #,##0.00"/>
    <numFmt numFmtId="168" formatCode="0.0"/>
  </numFmts>
  <fonts count="35" x14ac:knownFonts="1">
    <font>
      <sz val="10"/>
      <color theme="1"/>
      <name val="Arial"/>
      <charset val="1"/>
    </font>
    <font>
      <b/>
      <sz val="10"/>
      <color rgb="FFFFFFFF"/>
      <name val="Arial"/>
      <charset val="1"/>
    </font>
    <font>
      <b/>
      <sz val="10"/>
      <color theme="1"/>
      <name val="Arial"/>
      <charset val="1"/>
    </font>
    <font>
      <sz val="10"/>
      <color rgb="FFCC0000"/>
      <name val="Arial"/>
      <charset val="1"/>
    </font>
    <font>
      <i/>
      <sz val="10"/>
      <color rgb="FF808080"/>
      <name val="Arial"/>
      <charset val="1"/>
    </font>
    <font>
      <sz val="10"/>
      <color rgb="FF006600"/>
      <name val="Arial"/>
      <charset val="1"/>
    </font>
    <font>
      <b/>
      <sz val="18"/>
      <color rgb="FF000000"/>
      <name val="Arial"/>
      <charset val="1"/>
    </font>
    <font>
      <b/>
      <sz val="24"/>
      <color rgb="FF000000"/>
      <name val="Arial"/>
      <charset val="1"/>
    </font>
    <font>
      <b/>
      <sz val="12"/>
      <color rgb="FF000000"/>
      <name val="Arial"/>
      <charset val="1"/>
    </font>
    <font>
      <u/>
      <sz val="10"/>
      <color rgb="FF0000EE"/>
      <name val="Arial"/>
      <charset val="1"/>
    </font>
    <font>
      <sz val="10"/>
      <color rgb="FF996600"/>
      <name val="Arial"/>
      <charset val="1"/>
    </font>
    <font>
      <sz val="11"/>
      <color theme="1"/>
      <name val="Calibri"/>
      <family val="2"/>
      <charset val="1"/>
    </font>
    <font>
      <sz val="10"/>
      <color rgb="FF333333"/>
      <name val="Arial"/>
      <charset val="1"/>
    </font>
    <font>
      <b/>
      <i/>
      <u/>
      <sz val="10"/>
      <color theme="1"/>
      <name val="Arial"/>
      <charset val="1"/>
    </font>
    <font>
      <sz val="10"/>
      <color theme="1"/>
      <name val="Times New Roman"/>
      <charset val="1"/>
    </font>
    <font>
      <b/>
      <sz val="10"/>
      <color theme="1"/>
      <name val="Times New Roman"/>
      <charset val="1"/>
    </font>
    <font>
      <b/>
      <u/>
      <sz val="12"/>
      <color theme="1"/>
      <name val="Times New Roman"/>
      <family val="1"/>
      <charset val="1"/>
    </font>
    <font>
      <i/>
      <sz val="12"/>
      <color theme="1"/>
      <name val="Times New Roman"/>
      <family val="1"/>
      <charset val="1"/>
    </font>
    <font>
      <i/>
      <sz val="12"/>
      <color rgb="FFF44336"/>
      <name val="Times New Roman"/>
      <family val="1"/>
      <charset val="1"/>
    </font>
    <font>
      <b/>
      <sz val="12"/>
      <color theme="1"/>
      <name val="Times New Roman"/>
      <charset val="1"/>
    </font>
    <font>
      <sz val="12"/>
      <color theme="1"/>
      <name val="Times New Roman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0"/>
      <color rgb="FFFF0000"/>
      <name val="Times New Roman"/>
      <family val="1"/>
      <charset val="1"/>
    </font>
    <font>
      <b/>
      <sz val="10"/>
      <name val="Times New Roman"/>
      <family val="1"/>
      <charset val="1"/>
    </font>
    <font>
      <sz val="10"/>
      <name val="Times New Roman"/>
      <family val="1"/>
      <charset val="1"/>
    </font>
    <font>
      <b/>
      <sz val="10"/>
      <color theme="1"/>
      <name val="Times New Roman"/>
      <family val="1"/>
      <charset val="1"/>
    </font>
    <font>
      <sz val="10"/>
      <color theme="1"/>
      <name val="Times New Roman"/>
      <family val="1"/>
      <charset val="1"/>
    </font>
    <font>
      <b/>
      <sz val="8"/>
      <color theme="1"/>
      <name val="Times New Roman"/>
      <family val="1"/>
      <charset val="1"/>
    </font>
    <font>
      <b/>
      <sz val="8"/>
      <color theme="1"/>
      <name val="Times New Roman"/>
      <charset val="1"/>
    </font>
    <font>
      <sz val="8"/>
      <color theme="1"/>
      <name val="Times New Roman"/>
      <charset val="1"/>
    </font>
    <font>
      <sz val="8"/>
      <color theme="1"/>
      <name val="Times New Roman"/>
      <family val="1"/>
      <charset val="1"/>
    </font>
    <font>
      <b/>
      <sz val="10"/>
      <name val="Times New Roman"/>
      <charset val="1"/>
    </font>
    <font>
      <sz val="10"/>
      <name val="Times New Roman"/>
      <charset val="1"/>
    </font>
    <font>
      <sz val="10"/>
      <color theme="1"/>
      <name val="Arial"/>
      <charset val="1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BDBDBD"/>
        <bgColor rgb="FF99CCFF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9">
    <xf numFmtId="0" fontId="0" fillId="0" borderId="0"/>
    <xf numFmtId="164" fontId="34" fillId="0" borderId="0" applyBorder="0" applyProtection="0"/>
    <xf numFmtId="9" fontId="34" fillId="0" borderId="0" applyBorder="0" applyProtection="0"/>
    <xf numFmtId="0" fontId="1" fillId="2" borderId="0"/>
    <xf numFmtId="0" fontId="1" fillId="3" borderId="0"/>
    <xf numFmtId="0" fontId="2" fillId="4" borderId="0"/>
    <xf numFmtId="0" fontId="2" fillId="0" borderId="0"/>
    <xf numFmtId="0" fontId="3" fillId="5" borderId="0"/>
    <xf numFmtId="0" fontId="34" fillId="0" borderId="0" applyBorder="0" applyProtection="0"/>
    <xf numFmtId="0" fontId="1" fillId="6" borderId="0"/>
    <xf numFmtId="0" fontId="4" fillId="0" borderId="0"/>
    <xf numFmtId="0" fontId="5" fillId="7" borderId="0"/>
    <xf numFmtId="0" fontId="6" fillId="0" borderId="0"/>
    <xf numFmtId="0" fontId="7" fillId="0" borderId="0"/>
    <xf numFmtId="0" fontId="8" fillId="0" borderId="0"/>
    <xf numFmtId="0" fontId="9" fillId="0" borderId="0"/>
    <xf numFmtId="164" fontId="34" fillId="0" borderId="0" applyBorder="0" applyProtection="0"/>
    <xf numFmtId="0" fontId="10" fillId="8" borderId="0"/>
    <xf numFmtId="0" fontId="11" fillId="0" borderId="0"/>
    <xf numFmtId="0" fontId="11" fillId="0" borderId="0"/>
    <xf numFmtId="0" fontId="11" fillId="0" borderId="0"/>
    <xf numFmtId="0" fontId="12" fillId="8" borderId="1"/>
    <xf numFmtId="9" fontId="34" fillId="0" borderId="0" applyBorder="0" applyProtection="0"/>
    <xf numFmtId="9" fontId="34" fillId="0" borderId="0" applyBorder="0" applyProtection="0"/>
    <xf numFmtId="9" fontId="34" fillId="0" borderId="0" applyBorder="0" applyProtection="0"/>
    <xf numFmtId="0" fontId="13" fillId="0" borderId="0"/>
    <xf numFmtId="0" fontId="34" fillId="0" borderId="0"/>
    <xf numFmtId="0" fontId="34" fillId="0" borderId="0"/>
    <xf numFmtId="0" fontId="3" fillId="0" borderId="0"/>
  </cellStyleXfs>
  <cellXfs count="61">
    <xf numFmtId="0" fontId="0" fillId="0" borderId="0" xfId="0"/>
    <xf numFmtId="0" fontId="28" fillId="9" borderId="7" xfId="0" applyFont="1" applyFill="1" applyBorder="1" applyAlignment="1">
      <alignment horizontal="center" vertical="center" wrapText="1"/>
    </xf>
    <xf numFmtId="0" fontId="26" fillId="0" borderId="11" xfId="0" applyFont="1" applyBorder="1" applyAlignment="1" applyProtection="1">
      <alignment horizontal="justify" vertical="center" wrapText="1"/>
      <protection locked="0"/>
    </xf>
    <xf numFmtId="0" fontId="22" fillId="0" borderId="10" xfId="0" applyFont="1" applyBorder="1" applyAlignment="1" applyProtection="1">
      <alignment horizontal="justify" vertical="center" wrapText="1"/>
      <protection locked="0"/>
    </xf>
    <xf numFmtId="166" fontId="22" fillId="0" borderId="9" xfId="0" applyNumberFormat="1" applyFont="1" applyBorder="1" applyAlignment="1" applyProtection="1">
      <alignment horizontal="center" vertical="center"/>
      <protection locked="0"/>
    </xf>
    <xf numFmtId="0" fontId="26" fillId="0" borderId="8" xfId="0" applyFont="1" applyBorder="1" applyAlignment="1">
      <alignment horizontal="justify" vertical="center"/>
    </xf>
    <xf numFmtId="0" fontId="24" fillId="0" borderId="6" xfId="0" applyFont="1" applyBorder="1" applyAlignment="1" applyProtection="1">
      <alignment horizontal="justify" vertical="center" wrapText="1"/>
      <protection locked="0"/>
    </xf>
    <xf numFmtId="0" fontId="25" fillId="0" borderId="7" xfId="0" applyFont="1" applyBorder="1" applyAlignment="1" applyProtection="1">
      <alignment horizontal="justify" vertical="center"/>
      <protection locked="0"/>
    </xf>
    <xf numFmtId="0" fontId="24" fillId="0" borderId="2" xfId="0" applyFont="1" applyBorder="1" applyAlignment="1" applyProtection="1">
      <alignment horizontal="justify" vertical="center" wrapText="1"/>
      <protection locked="0"/>
    </xf>
    <xf numFmtId="0" fontId="21" fillId="0" borderId="6" xfId="0" applyFont="1" applyBorder="1" applyAlignment="1" applyProtection="1">
      <alignment horizontal="justify" vertical="center" wrapText="1"/>
      <protection locked="0"/>
    </xf>
    <xf numFmtId="0" fontId="24" fillId="0" borderId="5" xfId="0" applyFont="1" applyBorder="1" applyAlignment="1" applyProtection="1">
      <alignment horizontal="justify" vertical="center" wrapText="1"/>
      <protection locked="0"/>
    </xf>
    <xf numFmtId="0" fontId="23" fillId="0" borderId="4" xfId="0" applyFont="1" applyBorder="1" applyAlignment="1" applyProtection="1">
      <alignment horizontal="justify" vertical="center"/>
      <protection locked="0"/>
    </xf>
    <xf numFmtId="0" fontId="21" fillId="0" borderId="3" xfId="0" applyFont="1" applyBorder="1" applyAlignment="1" applyProtection="1">
      <alignment horizontal="justify" vertical="center" wrapText="1"/>
      <protection locked="0"/>
    </xf>
    <xf numFmtId="0" fontId="21" fillId="0" borderId="2" xfId="0" applyFont="1" applyBorder="1" applyAlignment="1" applyProtection="1">
      <alignment horizontal="justify" vertical="center" wrapText="1"/>
      <protection locked="0"/>
    </xf>
    <xf numFmtId="0" fontId="16" fillId="0" borderId="0" xfId="0" applyFont="1" applyAlignment="1">
      <alignment horizontal="center" vertical="center" wrapText="1"/>
    </xf>
    <xf numFmtId="0" fontId="14" fillId="0" borderId="0" xfId="0" applyFont="1" applyAlignment="1" applyProtection="1">
      <alignment vertical="center"/>
      <protection locked="0"/>
    </xf>
    <xf numFmtId="165" fontId="14" fillId="0" borderId="0" xfId="0" applyNumberFormat="1" applyFont="1" applyAlignment="1" applyProtection="1">
      <alignment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/>
    <xf numFmtId="4" fontId="14" fillId="0" borderId="0" xfId="0" applyNumberFormat="1" applyFont="1" applyAlignment="1" applyProtection="1">
      <alignment horizontal="center" vertical="center"/>
      <protection locked="0"/>
    </xf>
    <xf numFmtId="0" fontId="28" fillId="9" borderId="7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0" fillId="0" borderId="0" xfId="0" applyFont="1"/>
    <xf numFmtId="165" fontId="31" fillId="9" borderId="7" xfId="0" applyNumberFormat="1" applyFont="1" applyFill="1" applyBorder="1" applyAlignment="1">
      <alignment horizontal="center" vertical="center"/>
    </xf>
    <xf numFmtId="2" fontId="30" fillId="0" borderId="0" xfId="1" applyNumberFormat="1" applyFont="1" applyBorder="1" applyAlignment="1" applyProtection="1">
      <alignment horizontal="center" vertical="center"/>
    </xf>
    <xf numFmtId="0" fontId="31" fillId="0" borderId="7" xfId="0" applyFont="1" applyBorder="1" applyAlignment="1">
      <alignment horizontal="center" vertical="center"/>
    </xf>
    <xf numFmtId="0" fontId="31" fillId="0" borderId="7" xfId="0" applyFont="1" applyBorder="1" applyAlignment="1">
      <alignment horizontal="justify" vertical="center" wrapText="1"/>
    </xf>
    <xf numFmtId="0" fontId="31" fillId="0" borderId="7" xfId="0" applyFont="1" applyBorder="1" applyAlignment="1">
      <alignment horizontal="center" vertical="center" wrapText="1"/>
    </xf>
    <xf numFmtId="4" fontId="31" fillId="0" borderId="7" xfId="0" applyNumberFormat="1" applyFont="1" applyBorder="1" applyAlignment="1">
      <alignment horizontal="center" vertical="center"/>
    </xf>
    <xf numFmtId="166" fontId="31" fillId="0" borderId="7" xfId="0" applyNumberFormat="1" applyFont="1" applyBorder="1" applyAlignment="1">
      <alignment horizontal="center" vertical="center"/>
    </xf>
    <xf numFmtId="9" fontId="31" fillId="0" borderId="7" xfId="2" applyFont="1" applyBorder="1" applyAlignment="1" applyProtection="1">
      <alignment horizontal="center" vertical="center"/>
    </xf>
    <xf numFmtId="165" fontId="31" fillId="0" borderId="7" xfId="0" applyNumberFormat="1" applyFont="1" applyBorder="1" applyAlignment="1">
      <alignment horizontal="center" vertical="center"/>
    </xf>
    <xf numFmtId="166" fontId="31" fillId="0" borderId="2" xfId="0" applyNumberFormat="1" applyFont="1" applyBorder="1" applyAlignment="1">
      <alignment horizontal="center" vertical="center"/>
    </xf>
    <xf numFmtId="165" fontId="29" fillId="0" borderId="0" xfId="0" applyNumberFormat="1" applyFont="1" applyAlignment="1">
      <alignment horizontal="center" vertical="center"/>
    </xf>
    <xf numFmtId="165" fontId="30" fillId="0" borderId="0" xfId="0" applyNumberFormat="1" applyFont="1" applyAlignment="1">
      <alignment horizontal="center"/>
    </xf>
    <xf numFmtId="9" fontId="30" fillId="0" borderId="0" xfId="2" applyFont="1" applyBorder="1" applyProtection="1"/>
    <xf numFmtId="167" fontId="29" fillId="0" borderId="0" xfId="0" applyNumberFormat="1" applyFont="1" applyAlignment="1">
      <alignment horizontal="center"/>
    </xf>
    <xf numFmtId="164" fontId="29" fillId="0" borderId="0" xfId="1" applyFont="1" applyBorder="1" applyAlignment="1" applyProtection="1">
      <alignment horizontal="center"/>
    </xf>
    <xf numFmtId="165" fontId="29" fillId="0" borderId="0" xfId="0" applyNumberFormat="1" applyFont="1" applyAlignment="1">
      <alignment horizontal="center"/>
    </xf>
    <xf numFmtId="168" fontId="30" fillId="0" borderId="0" xfId="0" applyNumberFormat="1" applyFont="1"/>
    <xf numFmtId="0" fontId="32" fillId="0" borderId="0" xfId="0" applyFont="1" applyAlignment="1" applyProtection="1">
      <alignment horizontal="center" vertical="center"/>
      <protection locked="0"/>
    </xf>
    <xf numFmtId="0" fontId="33" fillId="0" borderId="0" xfId="0" applyFont="1" applyAlignment="1" applyProtection="1">
      <alignment horizontal="center" vertical="center"/>
      <protection locked="0"/>
    </xf>
    <xf numFmtId="0" fontId="33" fillId="0" borderId="0" xfId="0" applyFont="1" applyAlignment="1" applyProtection="1">
      <alignment vertical="center"/>
      <protection locked="0"/>
    </xf>
    <xf numFmtId="0" fontId="27" fillId="0" borderId="0" xfId="0" applyFont="1" applyAlignment="1" applyProtection="1">
      <alignment vertical="center"/>
      <protection locked="0"/>
    </xf>
    <xf numFmtId="165" fontId="27" fillId="0" borderId="0" xfId="0" applyNumberFormat="1" applyFont="1" applyAlignment="1" applyProtection="1">
      <alignment vertical="center"/>
      <protection locked="0"/>
    </xf>
    <xf numFmtId="167" fontId="27" fillId="0" borderId="0" xfId="0" applyNumberFormat="1" applyFont="1" applyAlignment="1" applyProtection="1">
      <alignment vertical="center"/>
      <protection locked="0"/>
    </xf>
    <xf numFmtId="166" fontId="30" fillId="0" borderId="0" xfId="0" applyNumberFormat="1" applyFont="1" applyAlignment="1" applyProtection="1">
      <alignment vertical="center"/>
      <protection locked="0"/>
    </xf>
    <xf numFmtId="166" fontId="27" fillId="0" borderId="0" xfId="0" applyNumberFormat="1" applyFont="1" applyAlignment="1" applyProtection="1">
      <alignment vertical="center"/>
      <protection locked="0"/>
    </xf>
    <xf numFmtId="165" fontId="28" fillId="9" borderId="7" xfId="0" applyNumberFormat="1" applyFont="1" applyFill="1" applyBorder="1" applyAlignment="1">
      <alignment horizontal="center" vertical="center" wrapText="1"/>
    </xf>
    <xf numFmtId="0" fontId="28" fillId="9" borderId="11" xfId="0" applyFont="1" applyFill="1" applyBorder="1" applyAlignment="1">
      <alignment horizontal="center" vertical="center" wrapText="1"/>
    </xf>
    <xf numFmtId="0" fontId="27" fillId="9" borderId="2" xfId="0" applyFont="1" applyFill="1" applyBorder="1" applyAlignment="1">
      <alignment horizontal="center" vertical="center" wrapText="1"/>
    </xf>
    <xf numFmtId="0" fontId="27" fillId="9" borderId="7" xfId="0" applyFont="1" applyFill="1" applyBorder="1" applyAlignment="1">
      <alignment horizontal="center" vertical="center" wrapText="1"/>
    </xf>
    <xf numFmtId="0" fontId="24" fillId="0" borderId="3" xfId="0" applyFont="1" applyBorder="1" applyAlignment="1" applyProtection="1">
      <alignment horizontal="justify" vertical="center" wrapText="1"/>
      <protection locked="0"/>
    </xf>
    <xf numFmtId="0" fontId="25" fillId="0" borderId="4" xfId="0" applyFont="1" applyBorder="1" applyAlignment="1" applyProtection="1">
      <alignment horizontal="right" vertical="top"/>
      <protection locked="0"/>
    </xf>
    <xf numFmtId="0" fontId="25" fillId="0" borderId="5" xfId="0" applyFont="1" applyBorder="1" applyAlignment="1" applyProtection="1">
      <alignment horizontal="justify" vertical="top" wrapText="1"/>
      <protection locked="0"/>
    </xf>
    <xf numFmtId="0" fontId="26" fillId="0" borderId="0" xfId="0" applyFont="1" applyAlignment="1" applyProtection="1">
      <alignment horizontal="center" vertical="center" wrapText="1"/>
      <protection locked="0"/>
    </xf>
    <xf numFmtId="0" fontId="24" fillId="0" borderId="0" xfId="0" applyFont="1" applyAlignment="1" applyProtection="1">
      <alignment horizontal="center" vertical="center" wrapText="1"/>
      <protection locked="0"/>
    </xf>
  </cellXfs>
  <cellStyles count="29">
    <cellStyle name="Accent 1 5" xfId="3" xr:uid="{00000000-0005-0000-0000-000006000000}"/>
    <cellStyle name="Accent 2 6" xfId="4" xr:uid="{00000000-0005-0000-0000-000007000000}"/>
    <cellStyle name="Accent 3 7" xfId="5" xr:uid="{00000000-0005-0000-0000-000008000000}"/>
    <cellStyle name="Accent 4" xfId="6" xr:uid="{00000000-0005-0000-0000-000009000000}"/>
    <cellStyle name="Bad 8" xfId="7" xr:uid="{00000000-0005-0000-0000-00000A000000}"/>
    <cellStyle name="Default 9" xfId="8" xr:uid="{00000000-0005-0000-0000-00000B000000}"/>
    <cellStyle name="Error 10" xfId="9" xr:uid="{00000000-0005-0000-0000-00000C000000}"/>
    <cellStyle name="Footnote 11" xfId="10" xr:uid="{00000000-0005-0000-0000-00000D000000}"/>
    <cellStyle name="Good 12" xfId="11" xr:uid="{00000000-0005-0000-0000-00000E000000}"/>
    <cellStyle name="Heading 1 14" xfId="12" xr:uid="{00000000-0005-0000-0000-00000F000000}"/>
    <cellStyle name="Heading 13" xfId="13" xr:uid="{00000000-0005-0000-0000-000010000000}"/>
    <cellStyle name="Heading 2 15" xfId="14" xr:uid="{00000000-0005-0000-0000-000011000000}"/>
    <cellStyle name="Hyperlink 16" xfId="15" xr:uid="{00000000-0005-0000-0000-000012000000}"/>
    <cellStyle name="Moeda" xfId="1" builtinId="4"/>
    <cellStyle name="Moeda 2" xfId="16" xr:uid="{00000000-0005-0000-0000-000013000000}"/>
    <cellStyle name="Neutral 17" xfId="17" xr:uid="{00000000-0005-0000-0000-000014000000}"/>
    <cellStyle name="Normal" xfId="0" builtinId="0"/>
    <cellStyle name="Normal 2" xfId="18" xr:uid="{00000000-0005-0000-0000-000015000000}"/>
    <cellStyle name="Normal 2 2" xfId="19" xr:uid="{00000000-0005-0000-0000-000016000000}"/>
    <cellStyle name="Normal 3" xfId="20" xr:uid="{00000000-0005-0000-0000-000017000000}"/>
    <cellStyle name="Note 18" xfId="21" xr:uid="{00000000-0005-0000-0000-000018000000}"/>
    <cellStyle name="Porcentagem" xfId="2" builtinId="5"/>
    <cellStyle name="Porcentagem 2" xfId="22" xr:uid="{00000000-0005-0000-0000-000019000000}"/>
    <cellStyle name="Porcentagem 2 2" xfId="23" xr:uid="{00000000-0005-0000-0000-00001A000000}"/>
    <cellStyle name="Porcentagem 3" xfId="24" xr:uid="{00000000-0005-0000-0000-00001B000000}"/>
    <cellStyle name="Result 19" xfId="25" xr:uid="{00000000-0005-0000-0000-00001C000000}"/>
    <cellStyle name="Status 20" xfId="26" xr:uid="{00000000-0005-0000-0000-00001D000000}"/>
    <cellStyle name="Text 21" xfId="27" xr:uid="{00000000-0005-0000-0000-00001E000000}"/>
    <cellStyle name="Warning 22" xfId="28" xr:uid="{00000000-0005-0000-0000-00001F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BDBDB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44336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48476"/>
  <sheetViews>
    <sheetView tabSelected="1" zoomScaleNormal="100" workbookViewId="0">
      <selection activeCell="G53" sqref="G53"/>
    </sheetView>
  </sheetViews>
  <sheetFormatPr defaultColWidth="12.140625" defaultRowHeight="12.75" x14ac:dyDescent="0.2"/>
  <cols>
    <col min="1" max="1" width="3.85546875" style="15" customWidth="1"/>
    <col min="2" max="2" width="3.7109375" style="15" customWidth="1"/>
    <col min="3" max="3" width="50.28515625" style="15" customWidth="1"/>
    <col min="4" max="4" width="5.42578125" style="15" customWidth="1"/>
    <col min="5" max="5" width="8.140625" style="15" customWidth="1"/>
    <col min="6" max="8" width="11.85546875" style="15" customWidth="1"/>
    <col min="9" max="9" width="13" style="15" customWidth="1"/>
    <col min="10" max="10" width="14.42578125" style="15" customWidth="1"/>
    <col min="11" max="12" width="12.28515625" style="16" customWidth="1"/>
    <col min="13" max="13" width="12.140625" style="15"/>
    <col min="14" max="14" width="14.5703125" style="17" customWidth="1"/>
    <col min="15" max="15" width="14.85546875" style="18" customWidth="1"/>
    <col min="16" max="16384" width="12.140625" style="15"/>
  </cols>
  <sheetData>
    <row r="1" spans="1:16" s="21" customFormat="1" ht="40.5" customHeight="1" x14ac:dyDescent="0.25">
      <c r="A1" s="14" t="s">
        <v>36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9"/>
      <c r="O1" s="20"/>
    </row>
    <row r="2" spans="1:16" ht="28.5" customHeight="1" x14ac:dyDescent="0.2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6" ht="37.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16" ht="38.25" hidden="1" customHeight="1" x14ac:dyDescent="0.2">
      <c r="A4" s="11"/>
      <c r="B4" s="11"/>
      <c r="C4" s="10" t="s">
        <v>2</v>
      </c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6" ht="81.95" customHeight="1" x14ac:dyDescent="0.2">
      <c r="A5" s="11"/>
      <c r="B5" s="11"/>
      <c r="C5" s="9" t="s">
        <v>3</v>
      </c>
      <c r="D5" s="9"/>
      <c r="E5" s="9"/>
      <c r="F5" s="9"/>
      <c r="G5" s="9"/>
      <c r="H5" s="9"/>
      <c r="I5" s="9"/>
      <c r="J5" s="9"/>
      <c r="K5" s="9"/>
      <c r="L5" s="9"/>
      <c r="M5" s="9"/>
    </row>
    <row r="6" spans="1:16" ht="18" customHeight="1" x14ac:dyDescent="0.2">
      <c r="A6" s="8" t="s">
        <v>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O6" s="22"/>
    </row>
    <row r="7" spans="1:16" ht="44.25" hidden="1" customHeight="1" x14ac:dyDescent="0.2">
      <c r="A7" s="7"/>
      <c r="B7" s="7"/>
      <c r="C7" s="6" t="s">
        <v>5</v>
      </c>
      <c r="D7" s="6"/>
      <c r="E7" s="6"/>
      <c r="F7" s="6"/>
      <c r="G7" s="6"/>
      <c r="H7" s="6"/>
      <c r="I7" s="6"/>
      <c r="J7" s="6"/>
      <c r="K7" s="6"/>
      <c r="L7" s="6"/>
      <c r="M7" s="6"/>
    </row>
    <row r="8" spans="1:16" ht="19.350000000000001" customHeight="1" x14ac:dyDescent="0.2">
      <c r="A8" s="5" t="s">
        <v>6</v>
      </c>
      <c r="B8" s="5"/>
      <c r="C8" s="5"/>
      <c r="D8" s="4">
        <f>SUM(M:M)</f>
        <v>341744</v>
      </c>
      <c r="E8" s="4"/>
      <c r="F8" s="4"/>
      <c r="G8" s="3" t="s">
        <v>7</v>
      </c>
      <c r="H8" s="3"/>
      <c r="I8" s="3"/>
      <c r="J8" s="3"/>
      <c r="K8" s="3"/>
      <c r="L8" s="3"/>
      <c r="M8" s="3"/>
    </row>
    <row r="9" spans="1:16" ht="46.5" customHeight="1" x14ac:dyDescent="0.2">
      <c r="A9" s="2" t="s">
        <v>8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6" s="26" customFormat="1" ht="18.75" customHeight="1" x14ac:dyDescent="0.2">
      <c r="A10" s="1" t="s">
        <v>9</v>
      </c>
      <c r="B10" s="1" t="s">
        <v>10</v>
      </c>
      <c r="C10" s="1" t="s">
        <v>11</v>
      </c>
      <c r="D10" s="1" t="s">
        <v>12</v>
      </c>
      <c r="E10" s="1" t="s">
        <v>13</v>
      </c>
      <c r="F10" s="23" t="s">
        <v>14</v>
      </c>
      <c r="G10" s="23" t="s">
        <v>15</v>
      </c>
      <c r="H10" s="23" t="s">
        <v>16</v>
      </c>
      <c r="I10" s="1" t="s">
        <v>17</v>
      </c>
      <c r="J10" s="1" t="s">
        <v>18</v>
      </c>
      <c r="K10" s="52" t="s">
        <v>19</v>
      </c>
      <c r="L10" s="53" t="s">
        <v>20</v>
      </c>
      <c r="M10" s="53" t="s">
        <v>21</v>
      </c>
      <c r="N10" s="24"/>
      <c r="O10" s="25"/>
    </row>
    <row r="11" spans="1:16" s="26" customFormat="1" ht="13.5" customHeight="1" x14ac:dyDescent="0.2">
      <c r="A11" s="1"/>
      <c r="B11" s="1"/>
      <c r="C11" s="1"/>
      <c r="D11" s="1"/>
      <c r="E11" s="1"/>
      <c r="F11" s="54" t="s">
        <v>22</v>
      </c>
      <c r="G11" s="55" t="s">
        <v>23</v>
      </c>
      <c r="H11" s="55" t="s">
        <v>24</v>
      </c>
      <c r="I11" s="1"/>
      <c r="J11" s="1"/>
      <c r="K11" s="52"/>
      <c r="L11" s="53"/>
      <c r="M11" s="53"/>
      <c r="N11" s="24"/>
      <c r="O11" s="24"/>
    </row>
    <row r="12" spans="1:16" s="26" customFormat="1" ht="69.75" customHeight="1" x14ac:dyDescent="0.2">
      <c r="A12" s="1"/>
      <c r="B12" s="1"/>
      <c r="C12" s="1"/>
      <c r="D12" s="1"/>
      <c r="E12" s="1"/>
      <c r="F12" s="54"/>
      <c r="G12" s="55"/>
      <c r="H12" s="55"/>
      <c r="I12" s="1"/>
      <c r="J12" s="1"/>
      <c r="K12" s="27" t="str">
        <f>IF(J13="HOMOGÊNEO","MÉDIA","MEDIANA")</f>
        <v>MEDIANA</v>
      </c>
      <c r="L12" s="53"/>
      <c r="M12" s="53"/>
      <c r="N12" s="28"/>
      <c r="O12" s="25"/>
    </row>
    <row r="13" spans="1:16" s="26" customFormat="1" ht="67.5" x14ac:dyDescent="0.2">
      <c r="A13" s="29"/>
      <c r="B13" s="29">
        <v>1</v>
      </c>
      <c r="C13" s="30" t="s">
        <v>25</v>
      </c>
      <c r="D13" s="31" t="s">
        <v>26</v>
      </c>
      <c r="E13" s="32">
        <f>52*30</f>
        <v>1560</v>
      </c>
      <c r="F13" s="33">
        <v>40</v>
      </c>
      <c r="G13" s="33">
        <v>68</v>
      </c>
      <c r="H13" s="33">
        <v>56</v>
      </c>
      <c r="I13" s="34">
        <f>_xlfn.STDEV.S(F13:H13)/AVERAGE(F13:H13)</f>
        <v>0.25696716470372516</v>
      </c>
      <c r="J13" s="33" t="str">
        <f>IF((_xlfn.STDEV.S(F13:H13)/AVERAGE(F13:H13))&lt;0.25,"HOMOGÊNEO","HETEROGÊNEO")</f>
        <v>HETEROGÊNEO</v>
      </c>
      <c r="K13" s="35">
        <f>(IF(K12="MÉDIA",AVERAGE(F13:H13),MEDIAN(F13:H13)))</f>
        <v>56</v>
      </c>
      <c r="L13" s="35">
        <v>50.8</v>
      </c>
      <c r="M13" s="36">
        <f>L13*E13</f>
        <v>79248</v>
      </c>
      <c r="N13" s="37">
        <f>(L13*20*52)</f>
        <v>52832</v>
      </c>
      <c r="O13" s="38"/>
      <c r="P13" s="39"/>
    </row>
    <row r="14" spans="1:16" s="26" customFormat="1" ht="18.75" customHeight="1" x14ac:dyDescent="0.2">
      <c r="A14" s="1" t="s">
        <v>9</v>
      </c>
      <c r="B14" s="1" t="s">
        <v>10</v>
      </c>
      <c r="C14" s="1" t="s">
        <v>11</v>
      </c>
      <c r="D14" s="1" t="s">
        <v>12</v>
      </c>
      <c r="E14" s="1" t="s">
        <v>13</v>
      </c>
      <c r="F14" s="23" t="s">
        <v>14</v>
      </c>
      <c r="G14" s="23" t="s">
        <v>15</v>
      </c>
      <c r="H14" s="23" t="s">
        <v>16</v>
      </c>
      <c r="I14" s="1" t="s">
        <v>17</v>
      </c>
      <c r="J14" s="1" t="s">
        <v>18</v>
      </c>
      <c r="K14" s="52" t="s">
        <v>19</v>
      </c>
      <c r="L14" s="53" t="s">
        <v>20</v>
      </c>
      <c r="M14" s="53" t="s">
        <v>21</v>
      </c>
      <c r="N14" s="40"/>
      <c r="O14" s="25"/>
    </row>
    <row r="15" spans="1:16" s="26" customFormat="1" ht="13.5" customHeight="1" x14ac:dyDescent="0.2">
      <c r="A15" s="1"/>
      <c r="B15" s="1"/>
      <c r="C15" s="1"/>
      <c r="D15" s="1"/>
      <c r="E15" s="1"/>
      <c r="F15" s="54" t="s">
        <v>22</v>
      </c>
      <c r="G15" s="55" t="s">
        <v>23</v>
      </c>
      <c r="H15" s="55" t="s">
        <v>24</v>
      </c>
      <c r="I15" s="1"/>
      <c r="J15" s="1"/>
      <c r="K15" s="52"/>
      <c r="L15" s="53"/>
      <c r="M15" s="53"/>
      <c r="N15" s="40"/>
      <c r="O15" s="25"/>
    </row>
    <row r="16" spans="1:16" s="26" customFormat="1" ht="81.400000000000006" customHeight="1" x14ac:dyDescent="0.2">
      <c r="A16" s="1"/>
      <c r="B16" s="1"/>
      <c r="C16" s="1"/>
      <c r="D16" s="1"/>
      <c r="E16" s="1"/>
      <c r="F16" s="54"/>
      <c r="G16" s="55"/>
      <c r="H16" s="55"/>
      <c r="I16" s="1"/>
      <c r="J16" s="1"/>
      <c r="K16" s="27" t="str">
        <f>IF(J17="HOMOGÊNEO","MÉDIA","MEDIANA")</f>
        <v>MEDIANA</v>
      </c>
      <c r="L16" s="53"/>
      <c r="M16" s="53"/>
      <c r="N16" s="28"/>
      <c r="O16" s="25"/>
    </row>
    <row r="17" spans="1:16" s="26" customFormat="1" ht="67.5" x14ac:dyDescent="0.2">
      <c r="A17" s="29"/>
      <c r="B17" s="29">
        <v>2</v>
      </c>
      <c r="C17" s="30" t="s">
        <v>27</v>
      </c>
      <c r="D17" s="31" t="s">
        <v>26</v>
      </c>
      <c r="E17" s="32">
        <f>52*30</f>
        <v>1560</v>
      </c>
      <c r="F17" s="33">
        <v>40</v>
      </c>
      <c r="G17" s="33">
        <v>68</v>
      </c>
      <c r="H17" s="33">
        <v>56</v>
      </c>
      <c r="I17" s="34">
        <f>_xlfn.STDEV.S(F13:H13)/AVERAGE(F13:H13)</f>
        <v>0.25696716470372516</v>
      </c>
      <c r="J17" s="33" t="str">
        <f>IF((_xlfn.STDEV.S(F17:H17)/AVERAGE(F17:H17))&lt;0.25,"HOMOGÊNEO","HETEROGÊNEO")</f>
        <v>HETEROGÊNEO</v>
      </c>
      <c r="K17" s="35">
        <f>(IF(K16="MÉDIA",AVERAGE(F17:H17),MEDIAN(F17:H17)))</f>
        <v>56</v>
      </c>
      <c r="L17" s="35">
        <f>L13</f>
        <v>50.8</v>
      </c>
      <c r="M17" s="36">
        <f>L17*E17</f>
        <v>79248</v>
      </c>
      <c r="N17" s="37">
        <f>(L17*10*52)</f>
        <v>26416</v>
      </c>
      <c r="O17" s="38"/>
    </row>
    <row r="18" spans="1:16" s="26" customFormat="1" ht="18.75" customHeight="1" x14ac:dyDescent="0.2">
      <c r="A18" s="1" t="s">
        <v>9</v>
      </c>
      <c r="B18" s="1" t="s">
        <v>10</v>
      </c>
      <c r="C18" s="1" t="s">
        <v>11</v>
      </c>
      <c r="D18" s="1" t="s">
        <v>12</v>
      </c>
      <c r="E18" s="1" t="s">
        <v>13</v>
      </c>
      <c r="F18" s="23" t="s">
        <v>14</v>
      </c>
      <c r="G18" s="23" t="s">
        <v>15</v>
      </c>
      <c r="H18" s="23" t="s">
        <v>16</v>
      </c>
      <c r="I18" s="1" t="s">
        <v>17</v>
      </c>
      <c r="J18" s="1" t="s">
        <v>18</v>
      </c>
      <c r="K18" s="52" t="s">
        <v>19</v>
      </c>
      <c r="L18" s="53" t="s">
        <v>20</v>
      </c>
      <c r="M18" s="53" t="s">
        <v>21</v>
      </c>
      <c r="N18" s="24"/>
      <c r="O18" s="25"/>
    </row>
    <row r="19" spans="1:16" s="26" customFormat="1" ht="13.5" customHeight="1" x14ac:dyDescent="0.2">
      <c r="A19" s="1"/>
      <c r="B19" s="1"/>
      <c r="C19" s="1"/>
      <c r="D19" s="1"/>
      <c r="E19" s="1"/>
      <c r="F19" s="54" t="s">
        <v>22</v>
      </c>
      <c r="G19" s="55" t="s">
        <v>23</v>
      </c>
      <c r="H19" s="55" t="s">
        <v>24</v>
      </c>
      <c r="I19" s="1"/>
      <c r="J19" s="1"/>
      <c r="K19" s="52"/>
      <c r="L19" s="53"/>
      <c r="M19" s="53"/>
      <c r="N19" s="24"/>
      <c r="O19" s="25"/>
    </row>
    <row r="20" spans="1:16" s="26" customFormat="1" ht="80.650000000000006" customHeight="1" x14ac:dyDescent="0.2">
      <c r="A20" s="1"/>
      <c r="B20" s="1"/>
      <c r="C20" s="1"/>
      <c r="D20" s="1"/>
      <c r="E20" s="1"/>
      <c r="F20" s="54"/>
      <c r="G20" s="55"/>
      <c r="H20" s="55"/>
      <c r="I20" s="1"/>
      <c r="J20" s="1"/>
      <c r="K20" s="27" t="str">
        <f>IF(J21="HOMOGÊNEO","MÉDIA","MEDIANA")</f>
        <v>MEDIANA</v>
      </c>
      <c r="L20" s="53"/>
      <c r="M20" s="53"/>
      <c r="N20" s="28"/>
      <c r="O20" s="25"/>
    </row>
    <row r="21" spans="1:16" s="26" customFormat="1" ht="67.5" x14ac:dyDescent="0.2">
      <c r="A21" s="29"/>
      <c r="B21" s="29">
        <v>3</v>
      </c>
      <c r="C21" s="30" t="s">
        <v>28</v>
      </c>
      <c r="D21" s="31" t="s">
        <v>26</v>
      </c>
      <c r="E21" s="32">
        <f>52*20</f>
        <v>1040</v>
      </c>
      <c r="F21" s="33">
        <v>40</v>
      </c>
      <c r="G21" s="33">
        <v>68</v>
      </c>
      <c r="H21" s="33">
        <v>56</v>
      </c>
      <c r="I21" s="34">
        <f>_xlfn.STDEV.S(F21:H21)/AVERAGE(F21:H21)</f>
        <v>0.25696716470372516</v>
      </c>
      <c r="J21" s="33" t="str">
        <f>IF((_xlfn.STDEV.S(F21:H21)/AVERAGE(F21:H21))&lt;0.25,"HOMOGÊNEO","HETEROGÊNEO")</f>
        <v>HETEROGÊNEO</v>
      </c>
      <c r="K21" s="35">
        <f>(IF(K20="MÉDIA",AVERAGE(F21:H21),MEDIAN(F21:H21)))</f>
        <v>56</v>
      </c>
      <c r="L21" s="35">
        <v>57</v>
      </c>
      <c r="M21" s="36">
        <f>L21*E21</f>
        <v>59280</v>
      </c>
      <c r="N21" s="37">
        <f>(L21*12*52)</f>
        <v>35568</v>
      </c>
      <c r="O21" s="38"/>
    </row>
    <row r="22" spans="1:16" s="26" customFormat="1" ht="18.75" customHeight="1" x14ac:dyDescent="0.2">
      <c r="A22" s="1" t="s">
        <v>9</v>
      </c>
      <c r="B22" s="1" t="s">
        <v>10</v>
      </c>
      <c r="C22" s="1" t="s">
        <v>11</v>
      </c>
      <c r="D22" s="1" t="s">
        <v>12</v>
      </c>
      <c r="E22" s="1" t="s">
        <v>13</v>
      </c>
      <c r="F22" s="23" t="s">
        <v>14</v>
      </c>
      <c r="G22" s="23" t="s">
        <v>15</v>
      </c>
      <c r="H22" s="23" t="s">
        <v>16</v>
      </c>
      <c r="I22" s="1" t="s">
        <v>17</v>
      </c>
      <c r="J22" s="1" t="s">
        <v>18</v>
      </c>
      <c r="K22" s="52" t="s">
        <v>19</v>
      </c>
      <c r="L22" s="53" t="s">
        <v>20</v>
      </c>
      <c r="M22" s="53" t="s">
        <v>21</v>
      </c>
      <c r="N22" s="24"/>
      <c r="O22" s="25"/>
    </row>
    <row r="23" spans="1:16" s="26" customFormat="1" ht="13.5" customHeight="1" x14ac:dyDescent="0.2">
      <c r="A23" s="1"/>
      <c r="B23" s="1"/>
      <c r="C23" s="1"/>
      <c r="D23" s="1"/>
      <c r="E23" s="1"/>
      <c r="F23" s="54" t="s">
        <v>22</v>
      </c>
      <c r="G23" s="55" t="s">
        <v>23</v>
      </c>
      <c r="H23" s="55" t="s">
        <v>24</v>
      </c>
      <c r="I23" s="1"/>
      <c r="J23" s="1"/>
      <c r="K23" s="52"/>
      <c r="L23" s="53"/>
      <c r="M23" s="53"/>
      <c r="N23" s="41"/>
      <c r="O23" s="25"/>
    </row>
    <row r="24" spans="1:16" s="26" customFormat="1" ht="79.5" customHeight="1" x14ac:dyDescent="0.2">
      <c r="A24" s="1"/>
      <c r="B24" s="1"/>
      <c r="C24" s="1"/>
      <c r="D24" s="1"/>
      <c r="E24" s="1"/>
      <c r="F24" s="54"/>
      <c r="G24" s="55"/>
      <c r="H24" s="55"/>
      <c r="I24" s="1"/>
      <c r="J24" s="1"/>
      <c r="K24" s="27" t="str">
        <f>IF(J25="HOMOGÊNEO","MÉDIA","MEDIANA")</f>
        <v>MEDIANA</v>
      </c>
      <c r="L24" s="53"/>
      <c r="M24" s="53"/>
      <c r="N24" s="28"/>
      <c r="O24" s="25"/>
    </row>
    <row r="25" spans="1:16" s="26" customFormat="1" ht="56.25" x14ac:dyDescent="0.2">
      <c r="A25" s="29"/>
      <c r="B25" s="29">
        <v>4</v>
      </c>
      <c r="C25" s="30" t="s">
        <v>29</v>
      </c>
      <c r="D25" s="31" t="s">
        <v>26</v>
      </c>
      <c r="E25" s="32">
        <f>52*16</f>
        <v>832</v>
      </c>
      <c r="F25" s="33">
        <v>40</v>
      </c>
      <c r="G25" s="33">
        <v>68</v>
      </c>
      <c r="H25" s="33">
        <v>56</v>
      </c>
      <c r="I25" s="34">
        <f>_xlfn.STDEV.S(F25:H25)/AVERAGE(F25:H25)</f>
        <v>0.25696716470372516</v>
      </c>
      <c r="J25" s="33" t="str">
        <f>IF((_xlfn.STDEV.S(F25:H25)/AVERAGE(F25:H25))&lt;0.25,"HOMOGÊNEO","HETEROGÊNEO")</f>
        <v>HETEROGÊNEO</v>
      </c>
      <c r="K25" s="35">
        <f>(IF(K24="MÉDIA",AVERAGE(F25:H25),MEDIAN(F25:H25)))</f>
        <v>56</v>
      </c>
      <c r="L25" s="35">
        <v>46</v>
      </c>
      <c r="M25" s="36">
        <f>L25*E25</f>
        <v>38272</v>
      </c>
      <c r="N25" s="42">
        <f>(L25*8*52)</f>
        <v>19136</v>
      </c>
      <c r="O25" s="38"/>
    </row>
    <row r="26" spans="1:16" s="26" customFormat="1" ht="18.75" customHeight="1" x14ac:dyDescent="0.2">
      <c r="A26" s="1" t="s">
        <v>9</v>
      </c>
      <c r="B26" s="1" t="s">
        <v>10</v>
      </c>
      <c r="C26" s="1" t="s">
        <v>11</v>
      </c>
      <c r="D26" s="1" t="s">
        <v>12</v>
      </c>
      <c r="E26" s="1" t="s">
        <v>13</v>
      </c>
      <c r="F26" s="23" t="s">
        <v>14</v>
      </c>
      <c r="G26" s="23" t="s">
        <v>15</v>
      </c>
      <c r="H26" s="23" t="s">
        <v>16</v>
      </c>
      <c r="I26" s="1" t="s">
        <v>17</v>
      </c>
      <c r="J26" s="1" t="s">
        <v>18</v>
      </c>
      <c r="K26" s="52" t="s">
        <v>19</v>
      </c>
      <c r="L26" s="53" t="s">
        <v>20</v>
      </c>
      <c r="M26" s="53" t="s">
        <v>21</v>
      </c>
      <c r="N26" s="24"/>
      <c r="O26" s="25"/>
    </row>
    <row r="27" spans="1:16" s="26" customFormat="1" ht="13.5" customHeight="1" x14ac:dyDescent="0.2">
      <c r="A27" s="1"/>
      <c r="B27" s="1"/>
      <c r="C27" s="1"/>
      <c r="D27" s="1"/>
      <c r="E27" s="1"/>
      <c r="F27" s="54" t="s">
        <v>22</v>
      </c>
      <c r="G27" s="55" t="s">
        <v>23</v>
      </c>
      <c r="H27" s="55" t="s">
        <v>24</v>
      </c>
      <c r="I27" s="1"/>
      <c r="J27" s="1"/>
      <c r="K27" s="52"/>
      <c r="L27" s="53"/>
      <c r="M27" s="53"/>
      <c r="N27" s="24"/>
      <c r="O27" s="25"/>
      <c r="P27" s="43"/>
    </row>
    <row r="28" spans="1:16" s="26" customFormat="1" ht="69" customHeight="1" x14ac:dyDescent="0.2">
      <c r="A28" s="1"/>
      <c r="B28" s="1"/>
      <c r="C28" s="1"/>
      <c r="D28" s="1"/>
      <c r="E28" s="1"/>
      <c r="F28" s="54"/>
      <c r="G28" s="55"/>
      <c r="H28" s="55"/>
      <c r="I28" s="1"/>
      <c r="J28" s="1"/>
      <c r="K28" s="27" t="str">
        <f>IF(J29="HOMOGÊNEO","MÉDIA","MEDIANA")</f>
        <v>MEDIANA</v>
      </c>
      <c r="L28" s="53"/>
      <c r="M28" s="53"/>
      <c r="N28" s="28"/>
      <c r="O28" s="25"/>
    </row>
    <row r="29" spans="1:16" s="26" customFormat="1" ht="78.75" x14ac:dyDescent="0.2">
      <c r="A29" s="29"/>
      <c r="B29" s="29">
        <v>5</v>
      </c>
      <c r="C29" s="30" t="s">
        <v>30</v>
      </c>
      <c r="D29" s="31" t="s">
        <v>26</v>
      </c>
      <c r="E29" s="32">
        <f>52*16</f>
        <v>832</v>
      </c>
      <c r="F29" s="33">
        <v>40</v>
      </c>
      <c r="G29" s="33">
        <v>68</v>
      </c>
      <c r="H29" s="33">
        <v>56</v>
      </c>
      <c r="I29" s="34">
        <f>_xlfn.STDEV.S(F29:H29)/AVERAGE(F29:H29)</f>
        <v>0.25696716470372516</v>
      </c>
      <c r="J29" s="33" t="str">
        <f>IF((_xlfn.STDEV.S(F29:H29)/AVERAGE(F29:H29))&lt;0.25,"HOMOGÊNEO","HETEROGÊNEO")</f>
        <v>HETEROGÊNEO</v>
      </c>
      <c r="K29" s="35">
        <f>(IF(K28="MÉDIA",AVERAGE(F29:H29),MEDIAN(F29:H29)))</f>
        <v>56</v>
      </c>
      <c r="L29" s="35">
        <f>L21</f>
        <v>57</v>
      </c>
      <c r="M29" s="36">
        <f>L29*E29</f>
        <v>47424</v>
      </c>
      <c r="N29" s="37">
        <f>(L29*6.5*52)</f>
        <v>19266</v>
      </c>
      <c r="O29" s="38"/>
    </row>
    <row r="30" spans="1:16" s="26" customFormat="1" ht="18.75" customHeight="1" x14ac:dyDescent="0.2">
      <c r="A30" s="1" t="s">
        <v>9</v>
      </c>
      <c r="B30" s="1" t="s">
        <v>10</v>
      </c>
      <c r="C30" s="1" t="s">
        <v>11</v>
      </c>
      <c r="D30" s="1" t="s">
        <v>12</v>
      </c>
      <c r="E30" s="1" t="s">
        <v>13</v>
      </c>
      <c r="F30" s="23" t="s">
        <v>14</v>
      </c>
      <c r="G30" s="23" t="s">
        <v>15</v>
      </c>
      <c r="H30" s="23" t="s">
        <v>16</v>
      </c>
      <c r="I30" s="1" t="s">
        <v>17</v>
      </c>
      <c r="J30" s="1" t="s">
        <v>18</v>
      </c>
      <c r="K30" s="52" t="s">
        <v>19</v>
      </c>
      <c r="L30" s="53" t="s">
        <v>20</v>
      </c>
      <c r="M30" s="53" t="s">
        <v>21</v>
      </c>
      <c r="N30" s="24"/>
      <c r="O30" s="25"/>
    </row>
    <row r="31" spans="1:16" s="26" customFormat="1" ht="13.5" customHeight="1" x14ac:dyDescent="0.2">
      <c r="A31" s="1"/>
      <c r="B31" s="1"/>
      <c r="C31" s="1"/>
      <c r="D31" s="1"/>
      <c r="E31" s="1"/>
      <c r="F31" s="54" t="s">
        <v>22</v>
      </c>
      <c r="G31" s="55" t="s">
        <v>23</v>
      </c>
      <c r="H31" s="55" t="s">
        <v>24</v>
      </c>
      <c r="I31" s="1"/>
      <c r="J31" s="1"/>
      <c r="K31" s="52"/>
      <c r="L31" s="53"/>
      <c r="M31" s="53"/>
      <c r="N31" s="24"/>
      <c r="O31" s="25"/>
      <c r="P31" s="43"/>
    </row>
    <row r="32" spans="1:16" s="26" customFormat="1" ht="69" customHeight="1" x14ac:dyDescent="0.2">
      <c r="A32" s="1"/>
      <c r="B32" s="1"/>
      <c r="C32" s="1"/>
      <c r="D32" s="1"/>
      <c r="E32" s="1"/>
      <c r="F32" s="54"/>
      <c r="G32" s="55"/>
      <c r="H32" s="55"/>
      <c r="I32" s="1"/>
      <c r="J32" s="1"/>
      <c r="K32" s="27" t="str">
        <f>IF(J33="HOMOGÊNEO","MÉDIA","MEDIANA")</f>
        <v>MEDIANA</v>
      </c>
      <c r="L32" s="53"/>
      <c r="M32" s="53"/>
      <c r="N32" s="28"/>
      <c r="O32" s="25"/>
    </row>
    <row r="33" spans="1:15" s="26" customFormat="1" ht="67.5" x14ac:dyDescent="0.2">
      <c r="A33" s="29"/>
      <c r="B33" s="29">
        <v>6</v>
      </c>
      <c r="C33" s="30" t="s">
        <v>31</v>
      </c>
      <c r="D33" s="31" t="s">
        <v>26</v>
      </c>
      <c r="E33" s="32">
        <f>52*16</f>
        <v>832</v>
      </c>
      <c r="F33" s="33">
        <v>40</v>
      </c>
      <c r="G33" s="33">
        <v>68</v>
      </c>
      <c r="H33" s="33">
        <v>56</v>
      </c>
      <c r="I33" s="34">
        <f>_xlfn.STDEV.S(F33:H33)/AVERAGE(F33:H33)</f>
        <v>0.25696716470372516</v>
      </c>
      <c r="J33" s="33" t="str">
        <f>IF((_xlfn.STDEV.S(F33:H33)/AVERAGE(F33:H33))&lt;0.25,"HOMOGÊNEO","HETEROGÊNEO")</f>
        <v>HETEROGÊNEO</v>
      </c>
      <c r="K33" s="35">
        <f>(IF(K32="MÉDIA",AVERAGE(F33:H33),MEDIAN(F33:H33)))</f>
        <v>56</v>
      </c>
      <c r="L33" s="35">
        <v>46</v>
      </c>
      <c r="M33" s="36">
        <f>L33*E33</f>
        <v>38272</v>
      </c>
      <c r="N33" s="37">
        <f>(L33*8*52)</f>
        <v>19136</v>
      </c>
      <c r="O33" s="38"/>
    </row>
    <row r="34" spans="1:15" s="46" customFormat="1" ht="27.75" customHeight="1" x14ac:dyDescent="0.2">
      <c r="A34" s="56" t="s">
        <v>32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44"/>
      <c r="O34" s="45"/>
    </row>
    <row r="35" spans="1:15" s="46" customFormat="1" ht="15" customHeight="1" x14ac:dyDescent="0.2">
      <c r="A35" s="57">
        <v>1</v>
      </c>
      <c r="B35" s="57"/>
      <c r="C35" s="58" t="s">
        <v>33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44"/>
      <c r="O35" s="45"/>
    </row>
    <row r="36" spans="1:15" ht="13.5" customHeight="1" x14ac:dyDescent="0.2">
      <c r="A36" s="47"/>
      <c r="B36" s="47"/>
      <c r="C36" s="47"/>
      <c r="D36" s="47"/>
      <c r="E36" s="47"/>
      <c r="F36" s="47"/>
      <c r="G36" s="47"/>
      <c r="H36" s="47"/>
      <c r="I36" s="47"/>
      <c r="J36" s="47"/>
      <c r="K36" s="48"/>
      <c r="L36" s="48"/>
      <c r="M36" s="49"/>
      <c r="N36" s="17">
        <f>12*1600</f>
        <v>19200</v>
      </c>
    </row>
    <row r="37" spans="1:15" ht="13.5" customHeight="1" x14ac:dyDescent="0.2">
      <c r="A37" s="47"/>
      <c r="B37" s="47"/>
      <c r="C37" s="47"/>
      <c r="D37" s="47"/>
      <c r="E37" s="47"/>
      <c r="F37" s="47"/>
      <c r="G37" s="47"/>
      <c r="H37" s="47"/>
      <c r="I37" s="47"/>
      <c r="J37" s="47"/>
      <c r="K37" s="48"/>
      <c r="L37" s="48"/>
      <c r="M37" s="49"/>
    </row>
    <row r="38" spans="1:15" ht="13.5" customHeight="1" x14ac:dyDescent="0.2">
      <c r="A38" s="47"/>
      <c r="B38" s="47"/>
      <c r="C38" s="47"/>
      <c r="D38" s="47"/>
      <c r="E38" s="47"/>
      <c r="F38" s="47"/>
      <c r="G38" s="47"/>
      <c r="H38" s="47"/>
      <c r="I38" s="47"/>
      <c r="J38" s="47"/>
      <c r="K38" s="48"/>
      <c r="L38" s="48"/>
      <c r="M38" s="49"/>
    </row>
    <row r="39" spans="1:15" ht="13.5" customHeight="1" x14ac:dyDescent="0.2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8"/>
      <c r="L39" s="48"/>
      <c r="M39" s="49"/>
    </row>
    <row r="40" spans="1:15" ht="13.5" customHeight="1" x14ac:dyDescent="0.2">
      <c r="A40" s="47"/>
      <c r="B40" s="47"/>
      <c r="C40" s="47"/>
      <c r="D40" s="47"/>
      <c r="E40" s="47"/>
      <c r="F40" s="47"/>
      <c r="G40" s="47"/>
      <c r="H40" s="47"/>
      <c r="I40" s="47"/>
      <c r="J40" s="47"/>
      <c r="K40" s="48"/>
      <c r="L40" s="48"/>
      <c r="M40" s="49"/>
    </row>
    <row r="41" spans="1:15" ht="13.5" customHeight="1" x14ac:dyDescent="0.2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8"/>
      <c r="L41" s="48"/>
      <c r="M41" s="47"/>
    </row>
    <row r="42" spans="1:15" ht="13.5" customHeight="1" x14ac:dyDescent="0.2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8"/>
      <c r="L42" s="48"/>
      <c r="M42" s="47"/>
    </row>
    <row r="43" spans="1:15" ht="13.5" customHeight="1" x14ac:dyDescent="0.2">
      <c r="A43" s="60" t="s">
        <v>37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</row>
    <row r="44" spans="1:15" ht="13.5" customHeight="1" x14ac:dyDescent="0.2">
      <c r="A44" s="59" t="s">
        <v>34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</row>
    <row r="45" spans="1:15" ht="13.5" customHeight="1" x14ac:dyDescent="0.2">
      <c r="A45" s="59" t="s">
        <v>35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</row>
    <row r="46" spans="1:15" ht="13.5" customHeight="1" x14ac:dyDescent="0.2">
      <c r="K46" s="15"/>
      <c r="L46" s="15"/>
    </row>
    <row r="47" spans="1:15" ht="13.5" customHeight="1" x14ac:dyDescent="0.2">
      <c r="K47" s="15"/>
      <c r="L47" s="15"/>
    </row>
    <row r="48" spans="1:15" ht="13.5" customHeight="1" x14ac:dyDescent="0.2">
      <c r="K48" s="15"/>
      <c r="L48" s="15"/>
    </row>
    <row r="49" spans="9:12" ht="13.5" customHeight="1" x14ac:dyDescent="0.2">
      <c r="K49" s="15"/>
      <c r="L49" s="15"/>
    </row>
    <row r="50" spans="9:12" ht="13.5" customHeight="1" x14ac:dyDescent="0.2">
      <c r="K50" s="15"/>
      <c r="L50" s="15"/>
    </row>
    <row r="51" spans="9:12" ht="13.5" customHeight="1" x14ac:dyDescent="0.2">
      <c r="K51" s="15"/>
      <c r="L51" s="15"/>
    </row>
    <row r="52" spans="9:12" ht="13.5" customHeight="1" x14ac:dyDescent="0.2">
      <c r="K52" s="15"/>
      <c r="L52" s="15"/>
    </row>
    <row r="53" spans="9:12" ht="13.5" customHeight="1" x14ac:dyDescent="0.2">
      <c r="K53" s="15"/>
      <c r="L53" s="15"/>
    </row>
    <row r="54" spans="9:12" ht="13.5" customHeight="1" x14ac:dyDescent="0.2">
      <c r="K54" s="15"/>
      <c r="L54" s="15"/>
    </row>
    <row r="55" spans="9:12" ht="13.5" customHeight="1" x14ac:dyDescent="0.2">
      <c r="K55" s="15"/>
      <c r="L55" s="15"/>
    </row>
    <row r="56" spans="9:12" ht="13.5" customHeight="1" x14ac:dyDescent="0.2">
      <c r="K56" s="15"/>
      <c r="L56" s="15"/>
    </row>
    <row r="57" spans="9:12" ht="13.5" customHeight="1" x14ac:dyDescent="0.2">
      <c r="I57"/>
      <c r="K57" s="15"/>
      <c r="L57" s="15"/>
    </row>
    <row r="58" spans="9:12" ht="13.5" customHeight="1" x14ac:dyDescent="0.2">
      <c r="K58" s="15"/>
      <c r="L58" s="15"/>
    </row>
    <row r="59" spans="9:12" ht="13.5" customHeight="1" x14ac:dyDescent="0.2">
      <c r="I59" s="50"/>
      <c r="K59" s="15"/>
      <c r="L59" s="15"/>
    </row>
    <row r="60" spans="9:12" ht="13.5" customHeight="1" x14ac:dyDescent="0.2">
      <c r="K60" s="15"/>
      <c r="L60" s="15"/>
    </row>
    <row r="61" spans="9:12" ht="13.5" customHeight="1" x14ac:dyDescent="0.2">
      <c r="K61" s="15"/>
      <c r="L61" s="15"/>
    </row>
    <row r="62" spans="9:12" ht="13.5" customHeight="1" x14ac:dyDescent="0.2">
      <c r="K62" s="15"/>
      <c r="L62" s="15"/>
    </row>
    <row r="63" spans="9:12" ht="13.5" customHeight="1" x14ac:dyDescent="0.2">
      <c r="K63" s="15"/>
      <c r="L63" s="15"/>
    </row>
    <row r="64" spans="9:12" ht="13.5" customHeight="1" x14ac:dyDescent="0.2">
      <c r="K64" s="15"/>
      <c r="L64" s="15"/>
    </row>
    <row r="65" spans="10:12" ht="13.5" customHeight="1" x14ac:dyDescent="0.2">
      <c r="K65" s="15"/>
      <c r="L65" s="15"/>
    </row>
    <row r="66" spans="10:12" ht="13.5" customHeight="1" x14ac:dyDescent="0.2">
      <c r="K66" s="15"/>
      <c r="L66" s="15"/>
    </row>
    <row r="67" spans="10:12" ht="13.5" customHeight="1" x14ac:dyDescent="0.2">
      <c r="J67"/>
      <c r="K67" s="15"/>
      <c r="L67" s="15"/>
    </row>
    <row r="68" spans="10:12" ht="13.5" customHeight="1" x14ac:dyDescent="0.2">
      <c r="J68" s="51"/>
      <c r="K68" s="15"/>
      <c r="L68" s="15"/>
    </row>
    <row r="69" spans="10:12" ht="13.5" customHeight="1" x14ac:dyDescent="0.2">
      <c r="K69" s="15"/>
      <c r="L69" s="15"/>
    </row>
    <row r="70" spans="10:12" ht="13.5" customHeight="1" x14ac:dyDescent="0.2">
      <c r="K70" s="15"/>
      <c r="L70" s="15"/>
    </row>
    <row r="1048421" ht="12.75" customHeight="1" x14ac:dyDescent="0.2"/>
    <row r="1048422" ht="12.75" customHeight="1" x14ac:dyDescent="0.2"/>
    <row r="1048423" ht="12.75" customHeight="1" x14ac:dyDescent="0.2"/>
    <row r="1048424" ht="12.75" customHeight="1" x14ac:dyDescent="0.2"/>
    <row r="1048425" ht="12.75" customHeight="1" x14ac:dyDescent="0.2"/>
    <row r="1048426" ht="12.75" customHeight="1" x14ac:dyDescent="0.2"/>
    <row r="1048427" ht="12.75" customHeight="1" x14ac:dyDescent="0.2"/>
    <row r="1048428" ht="12.75" customHeight="1" x14ac:dyDescent="0.2"/>
    <row r="1048429" ht="12.75" customHeight="1" x14ac:dyDescent="0.2"/>
    <row r="1048430" ht="12.75" customHeight="1" x14ac:dyDescent="0.2"/>
    <row r="1048431" ht="12.75" customHeight="1" x14ac:dyDescent="0.2"/>
    <row r="1048432" ht="12.75" customHeight="1" x14ac:dyDescent="0.2"/>
    <row r="1048433" ht="12.75" customHeight="1" x14ac:dyDescent="0.2"/>
    <row r="1048434" ht="12.75" customHeight="1" x14ac:dyDescent="0.2"/>
    <row r="1048435" ht="12.75" customHeight="1" x14ac:dyDescent="0.2"/>
    <row r="1048436" ht="12.75" customHeight="1" x14ac:dyDescent="0.2"/>
    <row r="1048437" ht="12.75" customHeight="1" x14ac:dyDescent="0.2"/>
    <row r="1048438" ht="12.75" customHeight="1" x14ac:dyDescent="0.2"/>
    <row r="1048439" ht="12.75" customHeight="1" x14ac:dyDescent="0.2"/>
    <row r="1048440" ht="12.75" customHeight="1" x14ac:dyDescent="0.2"/>
    <row r="1048441" ht="12.75" customHeight="1" x14ac:dyDescent="0.2"/>
    <row r="1048442" ht="12.75" customHeight="1" x14ac:dyDescent="0.2"/>
    <row r="1048443" ht="12.75" customHeight="1" x14ac:dyDescent="0.2"/>
    <row r="1048444" ht="12.75" customHeight="1" x14ac:dyDescent="0.2"/>
    <row r="1048445" ht="12.75" customHeight="1" x14ac:dyDescent="0.2"/>
    <row r="1048446" ht="12.75" customHeight="1" x14ac:dyDescent="0.2"/>
    <row r="1048447" ht="12.75" customHeight="1" x14ac:dyDescent="0.2"/>
    <row r="1048448" ht="12.75" customHeight="1" x14ac:dyDescent="0.2"/>
    <row r="1048449" ht="12.75" customHeight="1" x14ac:dyDescent="0.2"/>
    <row r="1048450" ht="12.75" customHeight="1" x14ac:dyDescent="0.2"/>
    <row r="1048451" ht="12.75" customHeight="1" x14ac:dyDescent="0.2"/>
    <row r="1048452" ht="12.75" customHeight="1" x14ac:dyDescent="0.2"/>
    <row r="1048453" ht="12.75" customHeight="1" x14ac:dyDescent="0.2"/>
    <row r="1048454" ht="12.75" customHeight="1" x14ac:dyDescent="0.2"/>
    <row r="1048455" ht="12.75" customHeight="1" x14ac:dyDescent="0.2"/>
    <row r="1048456" ht="12.75" customHeight="1" x14ac:dyDescent="0.2"/>
    <row r="1048457" ht="12.75" customHeight="1" x14ac:dyDescent="0.2"/>
    <row r="1048458" ht="12.75" customHeight="1" x14ac:dyDescent="0.2"/>
    <row r="1048459" ht="12.75" customHeight="1" x14ac:dyDescent="0.2"/>
    <row r="1048460" ht="12.75" customHeight="1" x14ac:dyDescent="0.2"/>
    <row r="1048461" ht="12.75" customHeight="1" x14ac:dyDescent="0.2"/>
    <row r="1048462" ht="12.75" customHeight="1" x14ac:dyDescent="0.2"/>
    <row r="1048463" ht="12.75" customHeight="1" x14ac:dyDescent="0.2"/>
    <row r="1048464" ht="12.75" customHeight="1" x14ac:dyDescent="0.2"/>
    <row r="1048465" ht="12.75" customHeight="1" x14ac:dyDescent="0.2"/>
    <row r="1048466" ht="12.75" customHeight="1" x14ac:dyDescent="0.2"/>
    <row r="1048467" ht="12.75" customHeight="1" x14ac:dyDescent="0.2"/>
    <row r="1048468" ht="12.75" customHeight="1" x14ac:dyDescent="0.2"/>
    <row r="1048469" ht="12.75" customHeight="1" x14ac:dyDescent="0.2"/>
    <row r="1048470" ht="12.75" customHeight="1" x14ac:dyDescent="0.2"/>
    <row r="1048471" ht="12.75" customHeight="1" x14ac:dyDescent="0.2"/>
    <row r="1048472" ht="12.75" customHeight="1" x14ac:dyDescent="0.2"/>
    <row r="1048473" ht="12.75" customHeight="1" x14ac:dyDescent="0.2"/>
    <row r="1048474" ht="12.75" customHeight="1" x14ac:dyDescent="0.2"/>
    <row r="1048475" ht="12.75" customHeight="1" x14ac:dyDescent="0.2"/>
    <row r="1048476" ht="12.75" customHeight="1" x14ac:dyDescent="0.2"/>
  </sheetData>
  <mergeCells count="98">
    <mergeCell ref="A45:M45"/>
    <mergeCell ref="A34:M34"/>
    <mergeCell ref="A35:B35"/>
    <mergeCell ref="C35:M35"/>
    <mergeCell ref="A43:M43"/>
    <mergeCell ref="A44:M44"/>
    <mergeCell ref="I30:I32"/>
    <mergeCell ref="J30:J32"/>
    <mergeCell ref="K30:K31"/>
    <mergeCell ref="L30:L32"/>
    <mergeCell ref="M30:M32"/>
    <mergeCell ref="F27:F28"/>
    <mergeCell ref="G27:G28"/>
    <mergeCell ref="H27:H28"/>
    <mergeCell ref="A30:A32"/>
    <mergeCell ref="B30:B32"/>
    <mergeCell ref="C30:C32"/>
    <mergeCell ref="D30:D32"/>
    <mergeCell ref="E30:E32"/>
    <mergeCell ref="F31:F32"/>
    <mergeCell ref="G31:G32"/>
    <mergeCell ref="H31:H32"/>
    <mergeCell ref="I26:I28"/>
    <mergeCell ref="J26:J28"/>
    <mergeCell ref="K26:K27"/>
    <mergeCell ref="L26:L28"/>
    <mergeCell ref="M26:M28"/>
    <mergeCell ref="A26:A28"/>
    <mergeCell ref="B26:B28"/>
    <mergeCell ref="C26:C28"/>
    <mergeCell ref="D26:D28"/>
    <mergeCell ref="E26:E28"/>
    <mergeCell ref="I22:I24"/>
    <mergeCell ref="J22:J24"/>
    <mergeCell ref="K22:K23"/>
    <mergeCell ref="L22:L24"/>
    <mergeCell ref="M22:M24"/>
    <mergeCell ref="F19:F20"/>
    <mergeCell ref="G19:G20"/>
    <mergeCell ref="H19:H20"/>
    <mergeCell ref="A22:A24"/>
    <mergeCell ref="B22:B24"/>
    <mergeCell ref="C22:C24"/>
    <mergeCell ref="D22:D24"/>
    <mergeCell ref="E22:E24"/>
    <mergeCell ref="F23:F24"/>
    <mergeCell ref="G23:G24"/>
    <mergeCell ref="H23:H24"/>
    <mergeCell ref="I18:I20"/>
    <mergeCell ref="J18:J20"/>
    <mergeCell ref="K18:K19"/>
    <mergeCell ref="L18:L20"/>
    <mergeCell ref="M18:M20"/>
    <mergeCell ref="A18:A20"/>
    <mergeCell ref="B18:B20"/>
    <mergeCell ref="C18:C20"/>
    <mergeCell ref="D18:D20"/>
    <mergeCell ref="E18:E20"/>
    <mergeCell ref="I14:I16"/>
    <mergeCell ref="J14:J16"/>
    <mergeCell ref="K14:K15"/>
    <mergeCell ref="L14:L16"/>
    <mergeCell ref="M14:M16"/>
    <mergeCell ref="H11:H12"/>
    <mergeCell ref="A14:A16"/>
    <mergeCell ref="B14:B16"/>
    <mergeCell ref="C14:C16"/>
    <mergeCell ref="D14:D16"/>
    <mergeCell ref="E14:E16"/>
    <mergeCell ref="F15:F16"/>
    <mergeCell ref="G15:G16"/>
    <mergeCell ref="H15:H16"/>
    <mergeCell ref="A8:C8"/>
    <mergeCell ref="D8:F8"/>
    <mergeCell ref="G8:M8"/>
    <mergeCell ref="A9:M9"/>
    <mergeCell ref="A10:A12"/>
    <mergeCell ref="B10:B12"/>
    <mergeCell ref="C10:C12"/>
    <mergeCell ref="D10:D12"/>
    <mergeCell ref="E10:E12"/>
    <mergeCell ref="I10:I12"/>
    <mergeCell ref="J10:J12"/>
    <mergeCell ref="K10:K11"/>
    <mergeCell ref="L10:L12"/>
    <mergeCell ref="M10:M12"/>
    <mergeCell ref="F11:F12"/>
    <mergeCell ref="G11:G12"/>
    <mergeCell ref="A5:B5"/>
    <mergeCell ref="C5:M5"/>
    <mergeCell ref="A6:M6"/>
    <mergeCell ref="A7:B7"/>
    <mergeCell ref="C7:M7"/>
    <mergeCell ref="A1:M1"/>
    <mergeCell ref="A2:M2"/>
    <mergeCell ref="A3:M3"/>
    <mergeCell ref="A4:B4"/>
    <mergeCell ref="C4:M4"/>
  </mergeCells>
  <pageMargins left="0.23611111111111099" right="0.23611111111111099" top="1.3604166666666699" bottom="0.39305555555555599" header="0.35416666666666702" footer="7.8472222222222193E-2"/>
  <pageSetup paperSize="9" fitToHeight="0" pageOrder="overThenDown" orientation="portrait" useFirstPageNumber="1" horizontalDpi="300" verticalDpi="300"/>
  <headerFooter>
    <oddHeader>&amp;C&amp;11ESTADO RIO GRANDE DO SUL
&amp;16MUNICÍPIO RODEIO BONITO</oddHeader>
    <oddFooter>&amp;CPágina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Memória de Cálculo (2)</vt:lpstr>
      <vt:lpstr>'Memória de Cálculo (2)'!Area_de_impressao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PC-Licitação II</dc:creator>
  <dc:description/>
  <cp:lastModifiedBy>PC-Licitação II</cp:lastModifiedBy>
  <cp:revision>16</cp:revision>
  <cp:lastPrinted>2025-03-26T16:26:21Z</cp:lastPrinted>
  <dcterms:created xsi:type="dcterms:W3CDTF">2024-08-31T19:03:15Z</dcterms:created>
  <dcterms:modified xsi:type="dcterms:W3CDTF">2025-05-02T17:28:40Z</dcterms:modified>
  <dc:language>pt-BR</dc:language>
</cp:coreProperties>
</file>