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Douglas\Desktop\ARQUIVOS\PMSF\CASCALHAMENTO\ENVIO FINAL\"/>
    </mc:Choice>
  </mc:AlternateContent>
  <xr:revisionPtr revIDLastSave="0" documentId="13_ncr:1_{FB59B271-E455-492A-A521-13685BF5FE45}" xr6:coauthVersionLast="47" xr6:coauthVersionMax="47" xr10:uidLastSave="{00000000-0000-0000-0000-000000000000}"/>
  <bookViews>
    <workbookView xWindow="-108" yWindow="-108" windowWidth="23256" windowHeight="12576" activeTab="5" xr2:uid="{1EB384F1-9CDB-4D8E-9FB9-41629932D6BA}"/>
  </bookViews>
  <sheets>
    <sheet name="DADOS" sheetId="1" r:id="rId1"/>
    <sheet name="BDI" sheetId="2" r:id="rId2"/>
    <sheet name="ORÇAMENTO" sheetId="3" r:id="rId3"/>
    <sheet name="MEMORIA DE CÁLCULO" sheetId="4" r:id="rId4"/>
    <sheet name="COMPOSIÇÕES" sheetId="7" r:id="rId5"/>
    <sheet name="CRONOGRAMA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1" i="6" l="1"/>
  <c r="P37" i="6"/>
  <c r="N37" i="6"/>
  <c r="L37" i="6"/>
  <c r="J37" i="6"/>
  <c r="H70" i="3"/>
  <c r="I70" i="3" s="1"/>
  <c r="I71" i="3" s="1"/>
  <c r="H51" i="3"/>
  <c r="I51" i="3" s="1"/>
  <c r="H40" i="3"/>
  <c r="I40" i="3" s="1"/>
  <c r="H30" i="3"/>
  <c r="I30" i="3" s="1"/>
  <c r="H20" i="3"/>
  <c r="I20" i="3" s="1"/>
  <c r="H10" i="3"/>
  <c r="I10" i="3" s="1"/>
  <c r="G19" i="4"/>
  <c r="H65" i="3"/>
  <c r="I65" i="3" s="1"/>
  <c r="I66" i="3" s="1"/>
  <c r="H60" i="3"/>
  <c r="I60" i="3" s="1"/>
  <c r="I61" i="3" s="1"/>
  <c r="H50" i="3"/>
  <c r="H52" i="3"/>
  <c r="H53" i="3"/>
  <c r="H54" i="3"/>
  <c r="H55" i="3"/>
  <c r="H49" i="3"/>
  <c r="H44" i="3"/>
  <c r="H39" i="3"/>
  <c r="H41" i="3"/>
  <c r="H42" i="3"/>
  <c r="H43" i="3"/>
  <c r="H38" i="3"/>
  <c r="H29" i="3"/>
  <c r="H31" i="3"/>
  <c r="H32" i="3"/>
  <c r="H33" i="3"/>
  <c r="H34" i="3"/>
  <c r="H28" i="3"/>
  <c r="H19" i="3"/>
  <c r="H21" i="3"/>
  <c r="H22" i="3"/>
  <c r="H23" i="3"/>
  <c r="H24" i="3"/>
  <c r="H18" i="3"/>
  <c r="H12" i="3"/>
  <c r="H13" i="3"/>
  <c r="H14" i="3"/>
  <c r="H9" i="3"/>
  <c r="H11" i="3"/>
  <c r="H8" i="3"/>
  <c r="P39" i="6"/>
  <c r="P33" i="6"/>
  <c r="P31" i="6"/>
  <c r="N29" i="6"/>
  <c r="L27" i="6"/>
  <c r="J39" i="6"/>
  <c r="L35" i="6"/>
  <c r="J35" i="6"/>
  <c r="K16" i="7"/>
  <c r="J8" i="7"/>
  <c r="K8" i="7" s="1"/>
  <c r="J7" i="7"/>
  <c r="K7" i="7" s="1"/>
  <c r="G12" i="7"/>
  <c r="J42" i="6" l="1"/>
  <c r="L42" i="6"/>
  <c r="N42" i="6"/>
  <c r="P42" i="6"/>
  <c r="K9" i="7"/>
  <c r="K12" i="7"/>
  <c r="K19" i="7"/>
  <c r="K18" i="7"/>
  <c r="K17" i="7"/>
  <c r="J44" i="6" l="1"/>
  <c r="K20" i="7"/>
  <c r="K21" i="7" s="1"/>
  <c r="K13" i="7"/>
  <c r="I49" i="3" l="1"/>
  <c r="I38" i="3"/>
  <c r="I28" i="3"/>
  <c r="I18" i="3"/>
  <c r="I8" i="3"/>
  <c r="G106" i="4" l="1"/>
  <c r="G108" i="4" s="1"/>
  <c r="G101" i="4"/>
  <c r="G82" i="4"/>
  <c r="G84" i="4" s="1"/>
  <c r="G77" i="4"/>
  <c r="G61" i="4"/>
  <c r="G63" i="4" s="1"/>
  <c r="G56" i="4"/>
  <c r="G40" i="4"/>
  <c r="G42" i="4" s="1"/>
  <c r="G35" i="4"/>
  <c r="G21" i="4"/>
  <c r="G14" i="4"/>
  <c r="I55" i="3"/>
  <c r="I54" i="3"/>
  <c r="I53" i="3"/>
  <c r="I52" i="3"/>
  <c r="I50" i="3"/>
  <c r="I44" i="3"/>
  <c r="I43" i="3"/>
  <c r="I42" i="3"/>
  <c r="I41" i="3"/>
  <c r="I39" i="3"/>
  <c r="I34" i="3"/>
  <c r="I33" i="3"/>
  <c r="I32" i="3"/>
  <c r="I31" i="3"/>
  <c r="I29" i="3"/>
  <c r="I9" i="3"/>
  <c r="I11" i="3"/>
  <c r="I12" i="3"/>
  <c r="I13" i="3"/>
  <c r="I14" i="3"/>
  <c r="I19" i="3"/>
  <c r="I21" i="3"/>
  <c r="I22" i="3"/>
  <c r="I23" i="3"/>
  <c r="I24" i="3"/>
  <c r="I18" i="2"/>
  <c r="I16" i="2"/>
  <c r="G103" i="4" l="1"/>
  <c r="G99" i="4"/>
  <c r="G79" i="4"/>
  <c r="G75" i="4"/>
  <c r="G58" i="4"/>
  <c r="G54" i="4"/>
  <c r="G37" i="4"/>
  <c r="G33" i="4"/>
  <c r="G16" i="4"/>
  <c r="G12" i="4"/>
  <c r="I15" i="3"/>
  <c r="I56" i="3"/>
  <c r="I45" i="3"/>
  <c r="I35" i="3"/>
  <c r="I25" i="3"/>
  <c r="G73" i="3" l="1"/>
</calcChain>
</file>

<file path=xl/sharedStrings.xml><?xml version="1.0" encoding="utf-8"?>
<sst xmlns="http://schemas.openxmlformats.org/spreadsheetml/2006/main" count="413" uniqueCount="164">
  <si>
    <t>DADOS DA OBRA</t>
  </si>
  <si>
    <t>ART OU RRT:</t>
  </si>
  <si>
    <t>VALOR REPASSE:</t>
  </si>
  <si>
    <t>VALOR CONTRA PARTIDA:</t>
  </si>
  <si>
    <t>VALOR TOTAL DA OBRA:</t>
  </si>
  <si>
    <r>
      <rPr>
        <b/>
        <sz val="11"/>
        <color theme="1"/>
        <rFont val="Calibri"/>
        <family val="2"/>
        <scheme val="minor"/>
      </rPr>
      <t>PREPONENTE:</t>
    </r>
    <r>
      <rPr>
        <sz val="11"/>
        <color theme="1"/>
        <rFont val="Calibri"/>
        <family val="2"/>
        <scheme val="minor"/>
      </rPr>
      <t xml:space="preserve"> PREFEITURA MUNICIPAL DE SAGRADA FAMÍLIA-RS</t>
    </r>
  </si>
  <si>
    <r>
      <rPr>
        <b/>
        <sz val="11"/>
        <color theme="1"/>
        <rFont val="Calibri"/>
        <family val="2"/>
        <scheme val="minor"/>
      </rPr>
      <t>OBRA:</t>
    </r>
    <r>
      <rPr>
        <sz val="11"/>
        <color theme="1"/>
        <rFont val="Calibri"/>
        <family val="2"/>
        <scheme val="minor"/>
      </rPr>
      <t xml:space="preserve"> MANUTENÇÃO DE ESTRADAS VICINAIS  </t>
    </r>
  </si>
  <si>
    <r>
      <t xml:space="preserve">LOCAL: </t>
    </r>
    <r>
      <rPr>
        <sz val="11"/>
        <color theme="1"/>
        <rFont val="Calibri"/>
        <family val="2"/>
        <scheme val="minor"/>
      </rPr>
      <t>LINHA ARDENGHI, INTERIOR DO MUNICÍPIO DE SAGRADA FAMÍLIA-RS</t>
    </r>
  </si>
  <si>
    <r>
      <t xml:space="preserve">RESPONSÁVEL TÉCNICO: </t>
    </r>
    <r>
      <rPr>
        <sz val="11"/>
        <color theme="1"/>
        <rFont val="Calibri"/>
        <family val="2"/>
        <scheme val="minor"/>
      </rPr>
      <t>DOUGLAS BORBA</t>
    </r>
  </si>
  <si>
    <r>
      <t xml:space="preserve">CREA OU CAU: </t>
    </r>
    <r>
      <rPr>
        <sz val="11"/>
        <color theme="1"/>
        <rFont val="Calibri"/>
        <family val="2"/>
        <scheme val="minor"/>
      </rPr>
      <t>CREA/RS 254591</t>
    </r>
  </si>
  <si>
    <t>BDI</t>
  </si>
  <si>
    <r>
      <rPr>
        <b/>
        <sz val="11"/>
        <color theme="1"/>
        <rFont val="Calibri"/>
        <family val="2"/>
        <scheme val="minor"/>
      </rPr>
      <t>PERCENTUAL MUNICIPAL DA BASE DE CÁLCULO PARA O ISS:</t>
    </r>
    <r>
      <rPr>
        <sz val="11"/>
        <color theme="1"/>
        <rFont val="Calibri"/>
        <family val="2"/>
        <scheme val="minor"/>
      </rPr>
      <t xml:space="preserve"> 100,00 %</t>
    </r>
  </si>
  <si>
    <r>
      <rPr>
        <b/>
        <sz val="11"/>
        <color theme="1"/>
        <rFont val="Calibri"/>
        <family val="2"/>
        <scheme val="minor"/>
      </rPr>
      <t>TIPO DE OBRA:</t>
    </r>
    <r>
      <rPr>
        <sz val="11"/>
        <color theme="1"/>
        <rFont val="Calibri"/>
        <family val="2"/>
        <scheme val="minor"/>
      </rPr>
      <t xml:space="preserve"> Manutenção de Estradas Vicinais</t>
    </r>
  </si>
  <si>
    <t>ITENS</t>
  </si>
  <si>
    <t>ADMINISTRAÇÃO CENTRAL</t>
  </si>
  <si>
    <t>ADM</t>
  </si>
  <si>
    <t xml:space="preserve">SEGURO E GARANTIA </t>
  </si>
  <si>
    <t>RISCO</t>
  </si>
  <si>
    <t>DESPESAS FINANCEIRAS</t>
  </si>
  <si>
    <t>LUCRO</t>
  </si>
  <si>
    <t>SIGLA</t>
  </si>
  <si>
    <t>% ADOTADA</t>
  </si>
  <si>
    <t>R</t>
  </si>
  <si>
    <t>DF</t>
  </si>
  <si>
    <t>L</t>
  </si>
  <si>
    <t>S G</t>
  </si>
  <si>
    <t>TRIBUTOS (impostos COFINS 3,00%, e PIS 0,65%)</t>
  </si>
  <si>
    <t>TRIBUTOS (Alíquota do ISS conforme o município)</t>
  </si>
  <si>
    <r>
      <rPr>
        <b/>
        <sz val="11"/>
        <color theme="1"/>
        <rFont val="Calibri"/>
        <family val="2"/>
        <scheme val="minor"/>
      </rPr>
      <t>ALÍQUOTA MUNICIPAL DO ISS:</t>
    </r>
    <r>
      <rPr>
        <sz val="11"/>
        <color theme="1"/>
        <rFont val="Calibri"/>
        <family val="2"/>
        <scheme val="minor"/>
      </rPr>
      <t xml:space="preserve"> </t>
    </r>
  </si>
  <si>
    <t>CP</t>
  </si>
  <si>
    <t>ISS</t>
  </si>
  <si>
    <t>TRIBUTOS (Contribuição Previdenciária sobre Receita Bruta)</t>
  </si>
  <si>
    <t>CPRB</t>
  </si>
  <si>
    <t>DOUGLAS BORBA</t>
  </si>
  <si>
    <t>ENG. CIVIL</t>
  </si>
  <si>
    <t>CREA/RS 254591</t>
  </si>
  <si>
    <t>META</t>
  </si>
  <si>
    <t>1.</t>
  </si>
  <si>
    <t>Código</t>
  </si>
  <si>
    <t>Descrição do Serviço</t>
  </si>
  <si>
    <t>Unidade</t>
  </si>
  <si>
    <t>Quantidade</t>
  </si>
  <si>
    <t>Custo Sem BDI</t>
  </si>
  <si>
    <t>Preço Com BDI</t>
  </si>
  <si>
    <t>m³</t>
  </si>
  <si>
    <t>Poda de árvores com 5,00 m a 7,5 m de altura</t>
  </si>
  <si>
    <t>m²</t>
  </si>
  <si>
    <t>Transporte com caminhão basculante com caçamba estanque com capacidade de 14 m³ - rodovia em revestimento primário</t>
  </si>
  <si>
    <t>Escavação e carga de material de jazida com escavadeira hidráulica de 1,56 m³</t>
  </si>
  <si>
    <t>tkm</t>
  </si>
  <si>
    <t>Compactação de aterros a 100% do Proctor normal</t>
  </si>
  <si>
    <t>Reconformação da plataforma</t>
  </si>
  <si>
    <t>TOTAL META 1=</t>
  </si>
  <si>
    <t>ORÇAMENTO PARA MANUTENÇÃO DE ESTRADAS VICINAIS</t>
  </si>
  <si>
    <t>PREFEITURA MUNICIPAL DE SAGRADA FAMÍLIA - RS</t>
  </si>
  <si>
    <t>TOTAL META 2=</t>
  </si>
  <si>
    <t>2.</t>
  </si>
  <si>
    <t>TOTAL META 3=</t>
  </si>
  <si>
    <t>3.</t>
  </si>
  <si>
    <t>MANUTENÇÃO DE ESTRADAS VICINAIS TRECHO 03 EXT= 1,9 KM</t>
  </si>
  <si>
    <t>MANUTENÇÃO DE ESTRADAS VICINAIS TRECHO 01 EXT= 1,0 KM</t>
  </si>
  <si>
    <t>TOTAL META 4=</t>
  </si>
  <si>
    <t>4.</t>
  </si>
  <si>
    <t>MANUTENÇÃO DE ESTRADAS VICINAIS TRECHO 04 EXT= 1,4 KM</t>
  </si>
  <si>
    <t>5.</t>
  </si>
  <si>
    <t>TOTAL META 5=</t>
  </si>
  <si>
    <t>CREA/RS254591</t>
  </si>
  <si>
    <t>___________________________________________</t>
  </si>
  <si>
    <t>MOMÓRIA DE CÁLCULO</t>
  </si>
  <si>
    <t>META 1. MANUTENÇÃO DE ESTRADAS VICINAIS TRECHO 01 EXT= 1,0 KM</t>
  </si>
  <si>
    <t>Extensão do Trecho (m)</t>
  </si>
  <si>
    <t>Largura da pista (m)</t>
  </si>
  <si>
    <t>Espessura do colchão de argila (m)</t>
  </si>
  <si>
    <t>Peso especifico do material (T/m³)</t>
  </si>
  <si>
    <t>Limpeza sarjeta em cada lado (m)</t>
  </si>
  <si>
    <t>Distância da cascalheira até ponto médio do trecho (km)</t>
  </si>
  <si>
    <t>META 3. MANUTENÇÃO DE ESTRADAS VICINAIS TRECHO 03 EXT=  1,9 KM</t>
  </si>
  <si>
    <t>META 4. MANUTENÇÃO DE ESTRADAS VICINAIS TRECHO 04 EXT=  1,4 KM</t>
  </si>
  <si>
    <t>MANUTENÇÃO DE ESTRADAS VICINAIS TRECHO 02 EXT= 3,3 KM</t>
  </si>
  <si>
    <t>META 2. MANUTENÇÃO DE ESTRADAS VICINAIS TRECHO 02 EXT=  3,3 KM</t>
  </si>
  <si>
    <t>MANUTENÇÃO DE ESTRADAS VICINAIS TRECHO 05 EXT= 4,45 KM</t>
  </si>
  <si>
    <t>6.</t>
  </si>
  <si>
    <t>h</t>
  </si>
  <si>
    <t>ADMINISTRAÇÃO LOCAL</t>
  </si>
  <si>
    <t>Engenheiro civil de obra Júnior com encargos complementares</t>
  </si>
  <si>
    <t>TOTAL META 6=</t>
  </si>
  <si>
    <t>7.</t>
  </si>
  <si>
    <t>TOTAL META 7=</t>
  </si>
  <si>
    <r>
      <t xml:space="preserve">REFERÊNCIA:               SICRO - RS - 04/2023                   </t>
    </r>
    <r>
      <rPr>
        <b/>
        <i/>
        <sz val="11"/>
        <color theme="1"/>
        <rFont val="Calibri"/>
        <family val="2"/>
        <scheme val="minor"/>
      </rPr>
      <t>SINAPI 08/2023</t>
    </r>
  </si>
  <si>
    <t>Limpeza mecanizada de camada vegetal, vegetação e pequenas árvores (diâmetro de tronco menor que 0,20m). Com trator de esteiras af 05/2018</t>
  </si>
  <si>
    <t>Item</t>
  </si>
  <si>
    <t>Discriminação</t>
  </si>
  <si>
    <t>UNID</t>
  </si>
  <si>
    <t>QUANT.</t>
  </si>
  <si>
    <t>DMT PAV.</t>
  </si>
  <si>
    <t>ITINERÁRIO</t>
  </si>
  <si>
    <t>MEIO</t>
  </si>
  <si>
    <t>CUSTO TOTAL (R$)</t>
  </si>
  <si>
    <t>(km)</t>
  </si>
  <si>
    <t>1.1</t>
  </si>
  <si>
    <t>PESSOAL</t>
  </si>
  <si>
    <t>1.1.1</t>
  </si>
  <si>
    <t>Engenheiro supervisor</t>
  </si>
  <si>
    <t>un</t>
  </si>
  <si>
    <t>terrestre</t>
  </si>
  <si>
    <t>1.1.8</t>
  </si>
  <si>
    <t>Operador de equipamentos pesados</t>
  </si>
  <si>
    <t>SUBTOTAL 1.1</t>
  </si>
  <si>
    <t>1.2</t>
  </si>
  <si>
    <t>K</t>
  </si>
  <si>
    <t>FU</t>
  </si>
  <si>
    <t>CUSTO HORÁRIO (R$)</t>
  </si>
  <si>
    <t xml:space="preserve">Códigos </t>
  </si>
  <si>
    <t xml:space="preserve">Equipamentos  </t>
  </si>
  <si>
    <t>1.3</t>
  </si>
  <si>
    <t>CUSTO* HORÁRIO (R$)</t>
  </si>
  <si>
    <t>E9524</t>
  </si>
  <si>
    <t>Motoniveladora - 93 kW</t>
  </si>
  <si>
    <t>E9541</t>
  </si>
  <si>
    <t>E9515</t>
  </si>
  <si>
    <t>*E9666 - Cavalo mecânico com semirreboque com capacidade de 30 t - 265 Kw</t>
  </si>
  <si>
    <t>MOBILIZAÇÃO E DESMOBILIZAÇÃO</t>
  </si>
  <si>
    <t>E9667</t>
  </si>
  <si>
    <t>E9530</t>
  </si>
  <si>
    <t>und</t>
  </si>
  <si>
    <t>CMP 01</t>
  </si>
  <si>
    <t>Mobilização e Desmobilização</t>
  </si>
  <si>
    <t>CUSTO UNIT (R$)</t>
  </si>
  <si>
    <t>POA/RS - SF/RS</t>
  </si>
  <si>
    <t>VEL. MEDIA</t>
  </si>
  <si>
    <t>DMT PAV. KM</t>
  </si>
  <si>
    <t>VEL. MEDIA KM/H</t>
  </si>
  <si>
    <t>T. DE VIAJEM H</t>
  </si>
  <si>
    <t>CUSTO TOTAL R$</t>
  </si>
  <si>
    <t>Equip. deslocar pelos próprios meios</t>
  </si>
  <si>
    <t>Caminhão basculante com capacidade de 14 m³ - 188 Kw</t>
  </si>
  <si>
    <t>Equip. mob. por transportadores</t>
  </si>
  <si>
    <t>Rolo compactador liso vibratório autopropelido por pneus de 11 t - 97 kW</t>
  </si>
  <si>
    <t>Escavadeira hidráulica sobre esteiras com caçamba com capacidade de 1,56 m³ - 118 Kw</t>
  </si>
  <si>
    <t>Trator sobre esteiras com lâmina - 259 kW</t>
  </si>
  <si>
    <t>CUSTO TOTAL MOBILIZAÇÃO E DESMOBILIZAÇÃO=</t>
  </si>
  <si>
    <t>VALOR TOTAL DA OBRA (R$)=</t>
  </si>
  <si>
    <t>SARADA FAMÍLIA/RS, 02 DE OUTUBRO DE 2023.</t>
  </si>
  <si>
    <t>DESCRIÇÃO</t>
  </si>
  <si>
    <t>PARCELAS</t>
  </si>
  <si>
    <t>MANUTENÇÃO DE ESTRADAS VICINAIS TRECHO 01 EXT= 1,4 KM</t>
  </si>
  <si>
    <t>MANUTENÇÃO DE ESTRADAS VICINAIS TRECHO 01 EXT= 4,45 KM</t>
  </si>
  <si>
    <t>CRONOGRAMA FÍSICO</t>
  </si>
  <si>
    <t>CRONOGRAMA FINANCEIRO</t>
  </si>
  <si>
    <t>TOTAL (R$)=</t>
  </si>
  <si>
    <t>TOTAL POR PARCELA (R$)=</t>
  </si>
  <si>
    <t>VALOR TOTAL</t>
  </si>
  <si>
    <t>BDI Onerado</t>
  </si>
  <si>
    <t>BDI ONE</t>
  </si>
  <si>
    <t>Preço Total Com BDI</t>
  </si>
  <si>
    <t xml:space="preserve"> Execução de revestimento primário com material de jazida</t>
  </si>
  <si>
    <t>Execução de revestimento primário com material de jazida</t>
  </si>
  <si>
    <t>8.</t>
  </si>
  <si>
    <t>IDENTIFICAÇÃO DA OBRA</t>
  </si>
  <si>
    <t>Fornecimento e intalação de placa de obra com chapa galvanizada e estrutura de madeira AF_03/2022_PS</t>
  </si>
  <si>
    <t>Largura média da pista (m)</t>
  </si>
  <si>
    <t>MANUTENÇÃO DE ESTRADAS VICINAIS TRECHO 05 EXT= 2,70 KM</t>
  </si>
  <si>
    <t>META 5. MANUTENÇÃO DE ESTRADAS VICINAIS TRECHO 05 EXT=  2,70 KM</t>
  </si>
  <si>
    <t>SARADA FAMÍLIA/RS, 18 DE OUTUBRO DE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</si>
</sst>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&quot;R$&quot;\ #,##0.00"/>
    <numFmt numFmtId="165" formatCode="#,##0.000"/>
    <numFmt numFmtId="166" formatCode="&quot;R$&quot;#,##0;[Red]\-&quot;R$&quot;#,##0"/>
    <numFmt numFmtId="167" formatCode="#,##0.00\ ;&quot; (&quot;#,##0.00\);&quot; -&quot;#\ ;@\ "/>
    <numFmt numFmtId="168" formatCode="_(* #,##0.000_);_(* \(#,##0.000\);_(* \-??_);_(@_)"/>
    <numFmt numFmtId="169" formatCode="0.0000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8"/>
      <name val="Calibri"/>
      <family val="2"/>
      <scheme val="minor"/>
    </font>
    <font>
      <b/>
      <i/>
      <sz val="16"/>
      <color theme="1"/>
      <name val="Arial"/>
      <family val="2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b/>
      <sz val="16"/>
      <color theme="1"/>
      <name val="Calibri "/>
    </font>
    <font>
      <b/>
      <sz val="10"/>
      <name val="Calibri "/>
    </font>
    <font>
      <sz val="10"/>
      <name val="Calibri 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2" borderId="1" applyNumberFormat="0" applyFont="0" applyAlignment="0" applyProtection="0"/>
    <xf numFmtId="43" fontId="1" fillId="0" borderId="0" applyFont="0" applyFill="0" applyBorder="0" applyAlignment="0" applyProtection="0"/>
    <xf numFmtId="0" fontId="10" fillId="0" borderId="0"/>
    <xf numFmtId="166" fontId="10" fillId="0" borderId="0" applyFill="0" applyBorder="0" applyAlignment="0" applyProtection="0"/>
    <xf numFmtId="43" fontId="10" fillId="0" borderId="0" applyFont="0" applyFill="0" applyBorder="0" applyAlignment="0" applyProtection="0"/>
  </cellStyleXfs>
  <cellXfs count="142">
    <xf numFmtId="0" fontId="0" fillId="0" borderId="0" xfId="0"/>
    <xf numFmtId="0" fontId="2" fillId="0" borderId="0" xfId="0" applyFont="1"/>
    <xf numFmtId="10" fontId="0" fillId="0" borderId="0" xfId="0" applyNumberFormat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3" xfId="0" applyBorder="1" applyAlignment="1">
      <alignment horizontal="center" wrapText="1"/>
    </xf>
    <xf numFmtId="2" fontId="0" fillId="0" borderId="3" xfId="0" applyNumberFormat="1" applyBorder="1" applyAlignment="1">
      <alignment horizontal="center" wrapText="1"/>
    </xf>
    <xf numFmtId="164" fontId="0" fillId="0" borderId="3" xfId="0" applyNumberForma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wrapText="1"/>
    </xf>
    <xf numFmtId="0" fontId="0" fillId="0" borderId="3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wrapText="1"/>
    </xf>
    <xf numFmtId="164" fontId="0" fillId="0" borderId="3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" fontId="0" fillId="0" borderId="3" xfId="0" applyNumberFormat="1" applyBorder="1"/>
    <xf numFmtId="0" fontId="9" fillId="0" borderId="3" xfId="0" applyFont="1" applyBorder="1" applyAlignment="1">
      <alignment horizontal="center" vertical="center" wrapText="1"/>
    </xf>
    <xf numFmtId="0" fontId="11" fillId="0" borderId="0" xfId="0" applyFont="1"/>
    <xf numFmtId="43" fontId="13" fillId="3" borderId="14" xfId="2" applyFont="1" applyFill="1" applyBorder="1" applyAlignment="1">
      <alignment vertical="center"/>
    </xf>
    <xf numFmtId="0" fontId="13" fillId="3" borderId="14" xfId="3" applyFont="1" applyFill="1" applyBorder="1" applyAlignment="1">
      <alignment horizontal="center" vertical="center"/>
    </xf>
    <xf numFmtId="168" fontId="13" fillId="3" borderId="14" xfId="4" applyNumberFormat="1" applyFont="1" applyFill="1" applyBorder="1" applyAlignment="1" applyProtection="1">
      <alignment horizontal="center" vertical="center"/>
    </xf>
    <xf numFmtId="0" fontId="14" fillId="3" borderId="14" xfId="3" applyFont="1" applyFill="1" applyBorder="1" applyAlignment="1">
      <alignment horizontal="center" vertical="center"/>
    </xf>
    <xf numFmtId="0" fontId="14" fillId="3" borderId="14" xfId="3" applyFont="1" applyFill="1" applyBorder="1" applyAlignment="1">
      <alignment vertical="center"/>
    </xf>
    <xf numFmtId="4" fontId="14" fillId="3" borderId="14" xfId="4" applyNumberFormat="1" applyFont="1" applyFill="1" applyBorder="1" applyAlignment="1" applyProtection="1">
      <alignment horizontal="center" vertical="center"/>
    </xf>
    <xf numFmtId="43" fontId="14" fillId="3" borderId="14" xfId="2" applyFont="1" applyFill="1" applyBorder="1" applyAlignment="1" applyProtection="1">
      <alignment vertical="center"/>
    </xf>
    <xf numFmtId="43" fontId="14" fillId="0" borderId="14" xfId="2" applyFont="1" applyFill="1" applyBorder="1" applyAlignment="1" applyProtection="1">
      <alignment vertical="center"/>
    </xf>
    <xf numFmtId="43" fontId="14" fillId="3" borderId="14" xfId="2" applyFont="1" applyFill="1" applyBorder="1" applyAlignment="1">
      <alignment vertical="center"/>
    </xf>
    <xf numFmtId="0" fontId="13" fillId="3" borderId="14" xfId="3" applyFont="1" applyFill="1" applyBorder="1" applyAlignment="1">
      <alignment vertical="center"/>
    </xf>
    <xf numFmtId="0" fontId="13" fillId="3" borderId="14" xfId="3" applyFont="1" applyFill="1" applyBorder="1" applyAlignment="1">
      <alignment horizontal="center"/>
    </xf>
    <xf numFmtId="169" fontId="14" fillId="3" borderId="14" xfId="3" applyNumberFormat="1" applyFont="1" applyFill="1" applyBorder="1" applyAlignment="1">
      <alignment vertical="center" wrapText="1"/>
    </xf>
    <xf numFmtId="167" fontId="14" fillId="0" borderId="14" xfId="4" applyNumberFormat="1" applyFont="1" applyFill="1" applyBorder="1" applyAlignment="1" applyProtection="1">
      <alignment horizontal="center" vertical="center"/>
    </xf>
    <xf numFmtId="4" fontId="14" fillId="3" borderId="14" xfId="3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3" fontId="14" fillId="3" borderId="14" xfId="2" applyFont="1" applyFill="1" applyBorder="1" applyAlignment="1">
      <alignment horizontal="right" vertical="center"/>
    </xf>
    <xf numFmtId="0" fontId="14" fillId="0" borderId="14" xfId="3" applyFont="1" applyBorder="1" applyAlignment="1">
      <alignment horizontal="center" vertical="center"/>
    </xf>
    <xf numFmtId="169" fontId="14" fillId="3" borderId="14" xfId="3" applyNumberFormat="1" applyFont="1" applyFill="1" applyBorder="1" applyAlignment="1">
      <alignment vertical="center"/>
    </xf>
    <xf numFmtId="167" fontId="14" fillId="0" borderId="14" xfId="5" applyNumberFormat="1" applyFont="1" applyFill="1" applyBorder="1" applyAlignment="1" applyProtection="1">
      <alignment horizontal="center" vertical="center"/>
    </xf>
    <xf numFmtId="2" fontId="14" fillId="3" borderId="14" xfId="3" applyNumberFormat="1" applyFont="1" applyFill="1" applyBorder="1" applyAlignment="1">
      <alignment horizontal="center" vertical="center"/>
    </xf>
    <xf numFmtId="2" fontId="14" fillId="0" borderId="14" xfId="3" applyNumberFormat="1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169" fontId="14" fillId="3" borderId="14" xfId="3" applyNumberFormat="1" applyFont="1" applyFill="1" applyBorder="1" applyAlignment="1">
      <alignment horizontal="left" vertical="center" wrapText="1"/>
    </xf>
    <xf numFmtId="43" fontId="13" fillId="3" borderId="14" xfId="2" applyFont="1" applyFill="1" applyBorder="1" applyAlignment="1" applyProtection="1">
      <alignment vertical="center"/>
    </xf>
    <xf numFmtId="0" fontId="2" fillId="0" borderId="14" xfId="0" applyFont="1" applyBorder="1" applyAlignment="1">
      <alignment horizontal="right" vertical="center" wrapText="1"/>
    </xf>
    <xf numFmtId="164" fontId="2" fillId="0" borderId="14" xfId="0" applyNumberFormat="1" applyFont="1" applyBorder="1" applyAlignment="1">
      <alignment horizontal="center" vertical="center" wrapText="1"/>
    </xf>
    <xf numFmtId="0" fontId="0" fillId="0" borderId="14" xfId="0" applyBorder="1"/>
    <xf numFmtId="0" fontId="2" fillId="0" borderId="14" xfId="0" applyFont="1" applyBorder="1" applyAlignment="1">
      <alignment horizontal="right" vertical="center"/>
    </xf>
    <xf numFmtId="0" fontId="2" fillId="0" borderId="14" xfId="0" applyFont="1" applyBorder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vertical="center"/>
    </xf>
    <xf numFmtId="0" fontId="2" fillId="0" borderId="0" xfId="0" applyFont="1" applyAlignment="1">
      <alignment horizontal="right" vertical="center" wrapText="1"/>
    </xf>
    <xf numFmtId="0" fontId="2" fillId="0" borderId="12" xfId="0" applyFont="1" applyBorder="1" applyAlignment="1">
      <alignment horizontal="right" vertical="center" wrapText="1"/>
    </xf>
    <xf numFmtId="164" fontId="2" fillId="0" borderId="0" xfId="0" applyNumberFormat="1" applyFont="1" applyAlignment="1">
      <alignment horizontal="center" vertical="center" wrapText="1"/>
    </xf>
    <xf numFmtId="164" fontId="2" fillId="0" borderId="15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6" fillId="0" borderId="0" xfId="0" applyFont="1" applyAlignment="1">
      <alignment horizontal="center" vertical="center"/>
    </xf>
    <xf numFmtId="164" fontId="0" fillId="0" borderId="0" xfId="0" applyNumberForma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1" xfId="1" applyFont="1" applyAlignment="1">
      <alignment horizontal="center"/>
    </xf>
    <xf numFmtId="0" fontId="2" fillId="2" borderId="1" xfId="1" applyFont="1" applyAlignment="1">
      <alignment horizontal="center"/>
    </xf>
    <xf numFmtId="10" fontId="2" fillId="2" borderId="1" xfId="1" applyNumberFormat="1" applyFont="1" applyAlignment="1">
      <alignment horizontal="center"/>
    </xf>
    <xf numFmtId="0" fontId="2" fillId="2" borderId="1" xfId="1" applyNumberFormat="1" applyFont="1" applyAlignment="1">
      <alignment horizontal="center"/>
    </xf>
    <xf numFmtId="10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0" fontId="0" fillId="2" borderId="1" xfId="1" applyNumberFormat="1" applyFont="1" applyAlignment="1">
      <alignment horizontal="center"/>
    </xf>
    <xf numFmtId="10" fontId="0" fillId="0" borderId="0" xfId="0" applyNumberFormat="1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1" fillId="0" borderId="14" xfId="0" applyFont="1" applyBorder="1" applyAlignment="1">
      <alignment horizontal="right" vertical="center"/>
    </xf>
    <xf numFmtId="164" fontId="11" fillId="0" borderId="14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3" xfId="0" applyFont="1" applyBorder="1" applyAlignment="1">
      <alignment horizontal="left" wrapText="1"/>
    </xf>
    <xf numFmtId="0" fontId="0" fillId="0" borderId="2" xfId="0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4" fontId="0" fillId="0" borderId="3" xfId="0" applyNumberForma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2" fontId="0" fillId="0" borderId="4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right" vertical="center"/>
    </xf>
    <xf numFmtId="0" fontId="12" fillId="0" borderId="14" xfId="0" applyFont="1" applyBorder="1" applyAlignment="1">
      <alignment horizontal="center" vertical="center"/>
    </xf>
    <xf numFmtId="167" fontId="13" fillId="3" borderId="14" xfId="4" applyNumberFormat="1" applyFont="1" applyFill="1" applyBorder="1" applyAlignment="1" applyProtection="1">
      <alignment horizontal="center" vertical="center" wrapText="1"/>
    </xf>
    <xf numFmtId="168" fontId="13" fillId="3" borderId="14" xfId="4" applyNumberFormat="1" applyFont="1" applyFill="1" applyBorder="1" applyAlignment="1" applyProtection="1">
      <alignment horizontal="center" vertical="center" wrapText="1"/>
    </xf>
    <xf numFmtId="0" fontId="13" fillId="3" borderId="14" xfId="3" applyFont="1" applyFill="1" applyBorder="1" applyAlignment="1">
      <alignment horizontal="left" vertical="center"/>
    </xf>
    <xf numFmtId="0" fontId="13" fillId="3" borderId="14" xfId="3" applyFont="1" applyFill="1" applyBorder="1" applyAlignment="1">
      <alignment horizontal="right" vertical="center"/>
    </xf>
    <xf numFmtId="43" fontId="13" fillId="3" borderId="14" xfId="2" applyFont="1" applyFill="1" applyBorder="1" applyAlignment="1">
      <alignment horizontal="center" vertical="center" wrapText="1"/>
    </xf>
    <xf numFmtId="0" fontId="13" fillId="3" borderId="14" xfId="3" applyFont="1" applyFill="1" applyBorder="1" applyAlignment="1">
      <alignment horizontal="center" vertical="center"/>
    </xf>
    <xf numFmtId="167" fontId="13" fillId="3" borderId="14" xfId="4" applyNumberFormat="1" applyFont="1" applyFill="1" applyBorder="1" applyAlignment="1" applyProtection="1">
      <alignment horizontal="center" vertical="center"/>
    </xf>
    <xf numFmtId="168" fontId="13" fillId="3" borderId="14" xfId="4" applyNumberFormat="1" applyFont="1" applyFill="1" applyBorder="1" applyAlignment="1" applyProtection="1">
      <alignment horizontal="center" vertical="center"/>
    </xf>
    <xf numFmtId="0" fontId="13" fillId="3" borderId="14" xfId="3" applyFont="1" applyFill="1" applyBorder="1" applyAlignment="1">
      <alignment horizontal="center" vertical="center" wrapText="1"/>
    </xf>
    <xf numFmtId="168" fontId="14" fillId="3" borderId="14" xfId="4" applyNumberFormat="1" applyFont="1" applyFill="1" applyBorder="1" applyAlignment="1" applyProtection="1">
      <alignment horizontal="center" vertical="center" wrapText="1"/>
    </xf>
    <xf numFmtId="168" fontId="14" fillId="3" borderId="14" xfId="4" applyNumberFormat="1" applyFont="1" applyFill="1" applyBorder="1" applyAlignment="1" applyProtection="1">
      <alignment horizontal="center" vertical="center"/>
    </xf>
    <xf numFmtId="9" fontId="0" fillId="0" borderId="14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164" fontId="0" fillId="0" borderId="14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2" fillId="0" borderId="14" xfId="0" applyFont="1" applyBorder="1" applyAlignment="1">
      <alignment horizontal="right" vertical="center"/>
    </xf>
    <xf numFmtId="164" fontId="2" fillId="0" borderId="14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4" fontId="0" fillId="0" borderId="11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</cellXfs>
  <cellStyles count="6">
    <cellStyle name="Normal" xfId="0" builtinId="0"/>
    <cellStyle name="Normal 2 2 25" xfId="3" xr:uid="{B85FBD10-7707-428D-A03F-1D62324BBD0D}"/>
    <cellStyle name="Nota" xfId="1" builtinId="10"/>
    <cellStyle name="Separador de milhares 17 6" xfId="4" xr:uid="{06F162DB-F6EB-4B2A-8523-23CA17C52F71}"/>
    <cellStyle name="Separador de milhares 2 4" xfId="5" xr:uid="{52A1D45B-1D22-47A4-8132-123C21BAF21A}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10885</xdr:colOff>
      <xdr:row>21</xdr:row>
      <xdr:rowOff>15118</xdr:rowOff>
    </xdr:from>
    <xdr:to>
      <xdr:col>7</xdr:col>
      <xdr:colOff>604157</xdr:colOff>
      <xdr:row>25</xdr:row>
      <xdr:rowOff>103414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385549E-C1BC-0F0E-ABEB-85DCDCE1B37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961" t="71616" r="38034" b="13753"/>
        <a:stretch/>
      </xdr:blipFill>
      <xdr:spPr>
        <a:xfrm>
          <a:off x="1230085" y="3944861"/>
          <a:ext cx="3619501" cy="82852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38100</xdr:rowOff>
    </xdr:from>
    <xdr:to>
      <xdr:col>9</xdr:col>
      <xdr:colOff>595338</xdr:colOff>
      <xdr:row>34</xdr:row>
      <xdr:rowOff>170906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DC2AF50-EC56-4D6F-F798-920AA194F75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9972" t="61749" r="28548" b="14961"/>
        <a:stretch/>
      </xdr:blipFill>
      <xdr:spPr>
        <a:xfrm>
          <a:off x="0" y="5204460"/>
          <a:ext cx="6058878" cy="123008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7621</xdr:colOff>
      <xdr:row>0</xdr:row>
      <xdr:rowOff>0</xdr:rowOff>
    </xdr:from>
    <xdr:to>
      <xdr:col>8</xdr:col>
      <xdr:colOff>353121</xdr:colOff>
      <xdr:row>0</xdr:row>
      <xdr:rowOff>1179195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E693F39-6119-8E33-D7C1-59A19DB030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4741" y="0"/>
          <a:ext cx="1145600" cy="11791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325664</xdr:colOff>
      <xdr:row>0</xdr:row>
      <xdr:rowOff>127000</xdr:rowOff>
    </xdr:from>
    <xdr:to>
      <xdr:col>20</xdr:col>
      <xdr:colOff>584636</xdr:colOff>
      <xdr:row>14</xdr:row>
      <xdr:rowOff>97801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D299208-415F-9912-4D36-46053CDD0D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-1331"/>
        <a:stretch/>
      </xdr:blipFill>
      <xdr:spPr>
        <a:xfrm>
          <a:off x="9628414" y="127000"/>
          <a:ext cx="5745372" cy="31013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9E125-CFA3-4A51-A4F9-E479BF74EC80}">
  <dimension ref="A1:J19"/>
  <sheetViews>
    <sheetView zoomScaleNormal="100" workbookViewId="0">
      <selection activeCell="A23" sqref="A23"/>
    </sheetView>
  </sheetViews>
  <sheetFormatPr defaultRowHeight="14.4"/>
  <sheetData>
    <row r="1" spans="1:10" ht="18">
      <c r="A1" s="59" t="s">
        <v>0</v>
      </c>
      <c r="B1" s="60"/>
      <c r="C1" s="60"/>
      <c r="D1" s="60"/>
      <c r="E1" s="60"/>
      <c r="F1" s="60"/>
      <c r="G1" s="60"/>
      <c r="H1" s="60"/>
      <c r="I1" s="60"/>
      <c r="J1" s="60"/>
    </row>
    <row r="3" spans="1:10">
      <c r="A3" t="s">
        <v>5</v>
      </c>
    </row>
    <row r="5" spans="1:10">
      <c r="A5" t="s">
        <v>6</v>
      </c>
    </row>
    <row r="7" spans="1:10">
      <c r="A7" s="1" t="s">
        <v>7</v>
      </c>
    </row>
    <row r="9" spans="1:10">
      <c r="A9" s="1" t="s">
        <v>2</v>
      </c>
    </row>
    <row r="11" spans="1:10">
      <c r="A11" s="1" t="s">
        <v>3</v>
      </c>
    </row>
    <row r="13" spans="1:10">
      <c r="A13" s="1" t="s">
        <v>4</v>
      </c>
    </row>
    <row r="15" spans="1:10">
      <c r="A15" s="1" t="s">
        <v>8</v>
      </c>
    </row>
    <row r="16" spans="1:10">
      <c r="A16" s="1"/>
    </row>
    <row r="17" spans="1:1">
      <c r="A17" s="1" t="s">
        <v>9</v>
      </c>
    </row>
    <row r="19" spans="1:1">
      <c r="A19" s="1" t="s">
        <v>1</v>
      </c>
    </row>
  </sheetData>
  <mergeCells count="1">
    <mergeCell ref="A1:J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8D361-9E4C-4352-AB05-95753030C622}">
  <dimension ref="A1:L44"/>
  <sheetViews>
    <sheetView zoomScale="130" zoomScaleNormal="130" workbookViewId="0">
      <selection activeCell="I18" sqref="I18:J18"/>
    </sheetView>
  </sheetViews>
  <sheetFormatPr defaultRowHeight="14.4"/>
  <cols>
    <col min="6" max="6" width="8.88671875" customWidth="1"/>
    <col min="7" max="7" width="8.5546875" customWidth="1"/>
    <col min="8" max="10" width="8.88671875" customWidth="1"/>
  </cols>
  <sheetData>
    <row r="1" spans="1:10" ht="18">
      <c r="A1" s="59" t="s">
        <v>10</v>
      </c>
      <c r="B1" s="59"/>
      <c r="C1" s="59"/>
      <c r="D1" s="59"/>
      <c r="E1" s="59"/>
      <c r="F1" s="59"/>
      <c r="G1" s="59"/>
      <c r="H1" s="59"/>
      <c r="I1" s="59"/>
      <c r="J1" s="59"/>
    </row>
    <row r="3" spans="1:10">
      <c r="A3" t="s">
        <v>12</v>
      </c>
    </row>
    <row r="5" spans="1:10">
      <c r="A5" t="s">
        <v>11</v>
      </c>
    </row>
    <row r="7" spans="1:10">
      <c r="A7" s="60" t="s">
        <v>28</v>
      </c>
      <c r="B7" s="60"/>
      <c r="C7" s="60"/>
      <c r="D7" s="2">
        <v>0.03</v>
      </c>
    </row>
    <row r="9" spans="1:10">
      <c r="A9" s="62" t="s">
        <v>13</v>
      </c>
      <c r="B9" s="62"/>
      <c r="C9" s="62"/>
      <c r="D9" s="62"/>
      <c r="E9" s="62"/>
      <c r="F9" s="62"/>
      <c r="G9" s="62" t="s">
        <v>20</v>
      </c>
      <c r="H9" s="61"/>
      <c r="I9" s="62" t="s">
        <v>21</v>
      </c>
      <c r="J9" s="61"/>
    </row>
    <row r="10" spans="1:10">
      <c r="A10" s="61" t="s">
        <v>14</v>
      </c>
      <c r="B10" s="62"/>
      <c r="C10" s="62"/>
      <c r="D10" s="62"/>
      <c r="E10" s="62"/>
      <c r="F10" s="62"/>
      <c r="G10" s="61" t="s">
        <v>15</v>
      </c>
      <c r="H10" s="61"/>
      <c r="I10" s="67">
        <v>4.0099999999999997E-2</v>
      </c>
      <c r="J10" s="61"/>
    </row>
    <row r="11" spans="1:10">
      <c r="A11" s="61" t="s">
        <v>16</v>
      </c>
      <c r="B11" s="61"/>
      <c r="C11" s="61"/>
      <c r="D11" s="61"/>
      <c r="E11" s="61"/>
      <c r="F11" s="61"/>
      <c r="G11" s="61" t="s">
        <v>25</v>
      </c>
      <c r="H11" s="61"/>
      <c r="I11" s="67">
        <v>4.0000000000000001E-3</v>
      </c>
      <c r="J11" s="61"/>
    </row>
    <row r="12" spans="1:10">
      <c r="A12" s="61" t="s">
        <v>17</v>
      </c>
      <c r="B12" s="61"/>
      <c r="C12" s="61"/>
      <c r="D12" s="61"/>
      <c r="E12" s="61"/>
      <c r="F12" s="61"/>
      <c r="G12" s="61" t="s">
        <v>22</v>
      </c>
      <c r="H12" s="61"/>
      <c r="I12" s="67">
        <v>5.5999999999999999E-3</v>
      </c>
      <c r="J12" s="61"/>
    </row>
    <row r="13" spans="1:10">
      <c r="A13" s="61" t="s">
        <v>18</v>
      </c>
      <c r="B13" s="61"/>
      <c r="C13" s="61"/>
      <c r="D13" s="61"/>
      <c r="E13" s="61"/>
      <c r="F13" s="61"/>
      <c r="G13" s="61" t="s">
        <v>23</v>
      </c>
      <c r="H13" s="61"/>
      <c r="I13" s="67">
        <v>1.11E-2</v>
      </c>
      <c r="J13" s="61"/>
    </row>
    <row r="14" spans="1:10">
      <c r="A14" s="61" t="s">
        <v>19</v>
      </c>
      <c r="B14" s="61"/>
      <c r="C14" s="61"/>
      <c r="D14" s="61"/>
      <c r="E14" s="61"/>
      <c r="F14" s="61"/>
      <c r="G14" s="61" t="s">
        <v>24</v>
      </c>
      <c r="H14" s="61"/>
      <c r="I14" s="67">
        <v>7.2999999999999995E-2</v>
      </c>
      <c r="J14" s="61"/>
    </row>
    <row r="15" spans="1:10">
      <c r="A15" s="61" t="s">
        <v>26</v>
      </c>
      <c r="B15" s="61"/>
      <c r="C15" s="61"/>
      <c r="D15" s="61"/>
      <c r="E15" s="61"/>
      <c r="F15" s="61"/>
      <c r="G15" s="61" t="s">
        <v>29</v>
      </c>
      <c r="H15" s="61"/>
      <c r="I15" s="67">
        <v>3.6499999999999998E-2</v>
      </c>
      <c r="J15" s="61"/>
    </row>
    <row r="16" spans="1:10">
      <c r="A16" s="61" t="s">
        <v>27</v>
      </c>
      <c r="B16" s="61"/>
      <c r="C16" s="61"/>
      <c r="D16" s="61"/>
      <c r="E16" s="61"/>
      <c r="F16" s="61"/>
      <c r="G16" s="61" t="s">
        <v>30</v>
      </c>
      <c r="H16" s="61"/>
      <c r="I16" s="67">
        <f>D7</f>
        <v>0.03</v>
      </c>
      <c r="J16" s="61"/>
    </row>
    <row r="17" spans="1:12">
      <c r="A17" s="61" t="s">
        <v>31</v>
      </c>
      <c r="B17" s="61"/>
      <c r="C17" s="61"/>
      <c r="D17" s="61"/>
      <c r="E17" s="61"/>
      <c r="F17" s="61"/>
      <c r="G17" s="61" t="s">
        <v>32</v>
      </c>
      <c r="H17" s="61"/>
      <c r="I17" s="67">
        <v>0</v>
      </c>
      <c r="J17" s="61"/>
      <c r="K17" s="65"/>
      <c r="L17" s="66"/>
    </row>
    <row r="18" spans="1:12">
      <c r="A18" s="62" t="s">
        <v>152</v>
      </c>
      <c r="B18" s="61"/>
      <c r="C18" s="61"/>
      <c r="D18" s="61"/>
      <c r="E18" s="61"/>
      <c r="F18" s="61"/>
      <c r="G18" s="61" t="s">
        <v>153</v>
      </c>
      <c r="H18" s="61"/>
      <c r="I18" s="63">
        <f>((((((1+I10+I11+I12)*(1+I13)*(1+I14))/(1-I15-I16-I17)))))-1</f>
        <v>0.21995751677557607</v>
      </c>
      <c r="J18" s="64"/>
    </row>
    <row r="19" spans="1:12">
      <c r="I19" s="68"/>
      <c r="J19" s="68"/>
    </row>
    <row r="42" spans="3:8">
      <c r="C42" s="60" t="s">
        <v>33</v>
      </c>
      <c r="D42" s="60"/>
      <c r="E42" s="60"/>
      <c r="F42" s="60"/>
      <c r="G42" s="60"/>
      <c r="H42" s="60"/>
    </row>
    <row r="43" spans="3:8">
      <c r="C43" s="60" t="s">
        <v>34</v>
      </c>
      <c r="D43" s="60"/>
      <c r="E43" s="60"/>
      <c r="F43" s="60"/>
      <c r="G43" s="60"/>
      <c r="H43" s="60"/>
    </row>
    <row r="44" spans="3:8">
      <c r="C44" s="60" t="s">
        <v>35</v>
      </c>
      <c r="D44" s="60"/>
      <c r="E44" s="60"/>
      <c r="F44" s="60"/>
      <c r="G44" s="60"/>
      <c r="H44" s="60"/>
    </row>
  </sheetData>
  <mergeCells count="37">
    <mergeCell ref="A1:J1"/>
    <mergeCell ref="I19:J19"/>
    <mergeCell ref="G11:H11"/>
    <mergeCell ref="G12:H12"/>
    <mergeCell ref="G13:H13"/>
    <mergeCell ref="G14:H14"/>
    <mergeCell ref="G15:H15"/>
    <mergeCell ref="I11:J11"/>
    <mergeCell ref="I12:J12"/>
    <mergeCell ref="I13:J13"/>
    <mergeCell ref="I14:J14"/>
    <mergeCell ref="A7:C7"/>
    <mergeCell ref="I10:J10"/>
    <mergeCell ref="I9:J9"/>
    <mergeCell ref="G9:H9"/>
    <mergeCell ref="A9:F9"/>
    <mergeCell ref="I18:J18"/>
    <mergeCell ref="C42:H42"/>
    <mergeCell ref="C43:H43"/>
    <mergeCell ref="K17:L17"/>
    <mergeCell ref="A11:F11"/>
    <mergeCell ref="A12:F12"/>
    <mergeCell ref="A13:F13"/>
    <mergeCell ref="A14:F14"/>
    <mergeCell ref="A15:F15"/>
    <mergeCell ref="A16:F16"/>
    <mergeCell ref="I15:J15"/>
    <mergeCell ref="G16:H16"/>
    <mergeCell ref="G17:H17"/>
    <mergeCell ref="I16:J16"/>
    <mergeCell ref="I17:J17"/>
    <mergeCell ref="A17:F17"/>
    <mergeCell ref="C44:H44"/>
    <mergeCell ref="A10:F10"/>
    <mergeCell ref="G10:H10"/>
    <mergeCell ref="A18:F18"/>
    <mergeCell ref="G18:H18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67C92-8327-4E85-A0DA-86582A2139F0}">
  <dimension ref="A1:O103"/>
  <sheetViews>
    <sheetView zoomScaleNormal="100" workbookViewId="0">
      <selection activeCell="A84" sqref="A84:I86"/>
    </sheetView>
  </sheetViews>
  <sheetFormatPr defaultRowHeight="14.4"/>
  <cols>
    <col min="4" max="4" width="52" customWidth="1"/>
    <col min="5" max="5" width="8.6640625" customWidth="1"/>
    <col min="6" max="6" width="11.21875" customWidth="1"/>
    <col min="7" max="7" width="11.77734375" customWidth="1"/>
    <col min="8" max="8" width="11.6640625" customWidth="1"/>
    <col min="9" max="9" width="13.6640625" customWidth="1"/>
    <col min="11" max="11" width="12.5546875" bestFit="1" customWidth="1"/>
  </cols>
  <sheetData>
    <row r="1" spans="1:15" ht="93.6" customHeight="1">
      <c r="A1" s="84" t="s">
        <v>54</v>
      </c>
      <c r="B1" s="85"/>
      <c r="C1" s="85"/>
      <c r="D1" s="85"/>
      <c r="E1" s="85"/>
      <c r="F1" s="85"/>
      <c r="G1" s="83"/>
      <c r="H1" s="83"/>
      <c r="I1" s="83"/>
    </row>
    <row r="2" spans="1:15" ht="14.4" customHeight="1">
      <c r="A2" s="86" t="s">
        <v>53</v>
      </c>
      <c r="B2" s="87"/>
      <c r="C2" s="87"/>
      <c r="D2" s="87"/>
      <c r="E2" s="87"/>
      <c r="F2" s="87"/>
      <c r="G2" s="87"/>
      <c r="H2" s="87"/>
      <c r="I2" s="88"/>
      <c r="J2" s="3"/>
      <c r="K2" s="3"/>
      <c r="L2" s="3"/>
      <c r="M2" s="3"/>
      <c r="N2" s="3"/>
      <c r="O2" s="3"/>
    </row>
    <row r="3" spans="1:15" ht="14.4" customHeight="1">
      <c r="A3" s="89"/>
      <c r="B3" s="90"/>
      <c r="C3" s="90"/>
      <c r="D3" s="90"/>
      <c r="E3" s="90"/>
      <c r="F3" s="90"/>
      <c r="G3" s="90"/>
      <c r="H3" s="90"/>
      <c r="I3" s="91"/>
      <c r="J3" s="3"/>
      <c r="K3" s="3"/>
      <c r="L3" s="3"/>
      <c r="M3" s="3"/>
      <c r="N3" s="3"/>
      <c r="O3" s="3"/>
    </row>
    <row r="4" spans="1:15" ht="14.4" customHeight="1">
      <c r="A4" s="82" t="s">
        <v>88</v>
      </c>
      <c r="B4" s="82"/>
      <c r="C4" s="82"/>
      <c r="D4" s="82"/>
      <c r="E4" s="82"/>
      <c r="F4" s="82"/>
      <c r="G4" s="82"/>
      <c r="H4" s="82"/>
      <c r="I4" s="82"/>
      <c r="J4" s="1"/>
      <c r="K4" s="1"/>
      <c r="L4" s="1"/>
      <c r="M4" s="1"/>
      <c r="N4" s="1"/>
      <c r="O4" s="1"/>
    </row>
    <row r="5" spans="1:15" ht="14.4" customHeight="1">
      <c r="A5" s="5"/>
      <c r="B5" s="5"/>
      <c r="C5" s="5"/>
      <c r="D5" s="5"/>
      <c r="E5" s="5"/>
      <c r="F5" s="5"/>
      <c r="G5" s="5"/>
      <c r="H5" s="5"/>
      <c r="I5" s="5"/>
    </row>
    <row r="6" spans="1:15" ht="14.4" customHeight="1">
      <c r="A6" s="8" t="s">
        <v>36</v>
      </c>
      <c r="B6" s="9" t="s">
        <v>37</v>
      </c>
      <c r="C6" s="81" t="s">
        <v>60</v>
      </c>
      <c r="D6" s="81"/>
      <c r="E6" s="81"/>
      <c r="F6" s="81"/>
      <c r="G6" s="81"/>
      <c r="H6" s="81"/>
      <c r="I6" s="81"/>
      <c r="J6" s="4"/>
      <c r="K6" s="4"/>
      <c r="L6" s="4"/>
      <c r="M6" s="4"/>
      <c r="N6" s="4"/>
      <c r="O6" s="4"/>
    </row>
    <row r="7" spans="1:15" ht="28.8" customHeight="1">
      <c r="A7" s="11" t="s">
        <v>38</v>
      </c>
      <c r="B7" s="74" t="s">
        <v>39</v>
      </c>
      <c r="C7" s="74"/>
      <c r="D7" s="74"/>
      <c r="E7" s="11" t="s">
        <v>40</v>
      </c>
      <c r="F7" s="11" t="s">
        <v>41</v>
      </c>
      <c r="G7" s="11" t="s">
        <v>42</v>
      </c>
      <c r="H7" s="11" t="s">
        <v>43</v>
      </c>
      <c r="I7" s="11" t="s">
        <v>154</v>
      </c>
    </row>
    <row r="8" spans="1:15" ht="28.2" customHeight="1">
      <c r="A8" s="19">
        <v>98525</v>
      </c>
      <c r="B8" s="79" t="s">
        <v>89</v>
      </c>
      <c r="C8" s="79"/>
      <c r="D8" s="79"/>
      <c r="E8" s="10" t="s">
        <v>46</v>
      </c>
      <c r="F8" s="14">
        <v>1000</v>
      </c>
      <c r="G8" s="15">
        <v>0.43</v>
      </c>
      <c r="H8" s="13">
        <f>G8*1.22</f>
        <v>0.52459999999999996</v>
      </c>
      <c r="I8" s="13">
        <f t="shared" ref="I8" si="0">F8*H8</f>
        <v>524.59999999999991</v>
      </c>
    </row>
    <row r="9" spans="1:15" ht="14.4" customHeight="1">
      <c r="A9" s="5">
        <v>4915765</v>
      </c>
      <c r="B9" s="80" t="s">
        <v>45</v>
      </c>
      <c r="C9" s="80"/>
      <c r="D9" s="80"/>
      <c r="E9" s="10" t="s">
        <v>44</v>
      </c>
      <c r="F9" s="6">
        <v>1.5</v>
      </c>
      <c r="G9" s="7">
        <v>191.34</v>
      </c>
      <c r="H9" s="13">
        <f t="shared" ref="H9:H14" si="1">G9*1.22</f>
        <v>233.4348</v>
      </c>
      <c r="I9" s="7">
        <f t="shared" ref="I9:I24" si="2">F9*H9</f>
        <v>350.15219999999999</v>
      </c>
    </row>
    <row r="10" spans="1:15" ht="14.4" customHeight="1">
      <c r="A10" s="5">
        <v>4015612</v>
      </c>
      <c r="B10" s="80" t="s">
        <v>156</v>
      </c>
      <c r="C10" s="80"/>
      <c r="D10" s="80"/>
      <c r="E10" s="10" t="s">
        <v>44</v>
      </c>
      <c r="F10" s="6">
        <v>750</v>
      </c>
      <c r="G10" s="7">
        <v>11.58</v>
      </c>
      <c r="H10" s="13">
        <f t="shared" si="1"/>
        <v>14.127599999999999</v>
      </c>
      <c r="I10" s="7">
        <f t="shared" si="2"/>
        <v>10595.699999999999</v>
      </c>
    </row>
    <row r="11" spans="1:15" ht="14.4" customHeight="1">
      <c r="A11" s="5">
        <v>4016096</v>
      </c>
      <c r="B11" s="80" t="s">
        <v>48</v>
      </c>
      <c r="C11" s="80"/>
      <c r="D11" s="80"/>
      <c r="E11" s="10" t="s">
        <v>44</v>
      </c>
      <c r="F11" s="6">
        <v>750</v>
      </c>
      <c r="G11" s="7">
        <v>1.53</v>
      </c>
      <c r="H11" s="13">
        <f t="shared" si="1"/>
        <v>1.8666</v>
      </c>
      <c r="I11" s="7">
        <f t="shared" si="2"/>
        <v>1399.95</v>
      </c>
    </row>
    <row r="12" spans="1:15" ht="30" customHeight="1">
      <c r="A12" s="10">
        <v>5901638</v>
      </c>
      <c r="B12" s="80" t="s">
        <v>47</v>
      </c>
      <c r="C12" s="80"/>
      <c r="D12" s="80"/>
      <c r="E12" s="10" t="s">
        <v>49</v>
      </c>
      <c r="F12" s="6">
        <v>7695</v>
      </c>
      <c r="G12" s="7">
        <v>0.68</v>
      </c>
      <c r="H12" s="13">
        <f>G12*1.22</f>
        <v>0.8296</v>
      </c>
      <c r="I12" s="7">
        <f t="shared" si="2"/>
        <v>6383.7719999999999</v>
      </c>
    </row>
    <row r="13" spans="1:15" ht="13.2" customHeight="1">
      <c r="A13" s="5">
        <v>4915598</v>
      </c>
      <c r="B13" s="80" t="s">
        <v>51</v>
      </c>
      <c r="C13" s="80"/>
      <c r="D13" s="80"/>
      <c r="E13" s="10" t="s">
        <v>46</v>
      </c>
      <c r="F13" s="6">
        <v>5000</v>
      </c>
      <c r="G13" s="7">
        <v>0.1</v>
      </c>
      <c r="H13" s="13">
        <f t="shared" si="1"/>
        <v>0.122</v>
      </c>
      <c r="I13" s="7">
        <f t="shared" si="2"/>
        <v>610</v>
      </c>
    </row>
    <row r="14" spans="1:15" ht="15" customHeight="1">
      <c r="A14" s="5">
        <v>5502978</v>
      </c>
      <c r="B14" s="80" t="s">
        <v>50</v>
      </c>
      <c r="C14" s="80"/>
      <c r="D14" s="80"/>
      <c r="E14" s="10" t="s">
        <v>44</v>
      </c>
      <c r="F14" s="6">
        <v>750</v>
      </c>
      <c r="G14" s="7">
        <v>4.6100000000000003</v>
      </c>
      <c r="H14" s="13">
        <f t="shared" si="1"/>
        <v>5.6242000000000001</v>
      </c>
      <c r="I14" s="7">
        <f t="shared" si="2"/>
        <v>4218.1499999999996</v>
      </c>
    </row>
    <row r="15" spans="1:15" ht="14.4" customHeight="1">
      <c r="A15" s="75" t="s">
        <v>52</v>
      </c>
      <c r="B15" s="75"/>
      <c r="C15" s="75"/>
      <c r="D15" s="75"/>
      <c r="E15" s="75"/>
      <c r="F15" s="75"/>
      <c r="G15" s="75"/>
      <c r="H15" s="75"/>
      <c r="I15" s="12">
        <f>I14+I13+I12+I11+I10+I9+I8</f>
        <v>24082.324199999999</v>
      </c>
    </row>
    <row r="16" spans="1:15" ht="14.4" customHeight="1">
      <c r="A16" s="8" t="s">
        <v>36</v>
      </c>
      <c r="B16" s="9" t="s">
        <v>56</v>
      </c>
      <c r="C16" s="81" t="s">
        <v>78</v>
      </c>
      <c r="D16" s="81"/>
      <c r="E16" s="81"/>
      <c r="F16" s="81"/>
      <c r="G16" s="81"/>
      <c r="H16" s="81"/>
      <c r="I16" s="81"/>
    </row>
    <row r="17" spans="1:9" ht="29.4" customHeight="1">
      <c r="A17" s="11" t="s">
        <v>38</v>
      </c>
      <c r="B17" s="74" t="s">
        <v>39</v>
      </c>
      <c r="C17" s="74"/>
      <c r="D17" s="74"/>
      <c r="E17" s="11" t="s">
        <v>40</v>
      </c>
      <c r="F17" s="11" t="s">
        <v>41</v>
      </c>
      <c r="G17" s="11" t="s">
        <v>42</v>
      </c>
      <c r="H17" s="11" t="s">
        <v>43</v>
      </c>
      <c r="I17" s="11" t="s">
        <v>154</v>
      </c>
    </row>
    <row r="18" spans="1:9" ht="28.8" customHeight="1">
      <c r="A18" s="19">
        <v>98525</v>
      </c>
      <c r="B18" s="79" t="s">
        <v>89</v>
      </c>
      <c r="C18" s="79"/>
      <c r="D18" s="79"/>
      <c r="E18" s="10" t="s">
        <v>46</v>
      </c>
      <c r="F18" s="14">
        <v>3300</v>
      </c>
      <c r="G18" s="15">
        <v>0.43</v>
      </c>
      <c r="H18" s="13">
        <f>G18*1.22</f>
        <v>0.52459999999999996</v>
      </c>
      <c r="I18" s="13">
        <f t="shared" ref="I18" si="3">F18*H18</f>
        <v>1731.1799999999998</v>
      </c>
    </row>
    <row r="19" spans="1:9">
      <c r="A19" s="10">
        <v>4915765</v>
      </c>
      <c r="B19" s="79" t="s">
        <v>45</v>
      </c>
      <c r="C19" s="79"/>
      <c r="D19" s="79"/>
      <c r="E19" s="10" t="s">
        <v>44</v>
      </c>
      <c r="F19" s="14">
        <v>2.2000000000000002</v>
      </c>
      <c r="G19" s="15">
        <v>191.34</v>
      </c>
      <c r="H19" s="13">
        <f t="shared" ref="H19:H24" si="4">G19*1.22</f>
        <v>233.4348</v>
      </c>
      <c r="I19" s="13">
        <f t="shared" si="2"/>
        <v>513.55655999999999</v>
      </c>
    </row>
    <row r="20" spans="1:9">
      <c r="A20" s="5">
        <v>4015612</v>
      </c>
      <c r="B20" s="80" t="s">
        <v>156</v>
      </c>
      <c r="C20" s="80"/>
      <c r="D20" s="80"/>
      <c r="E20" s="10" t="s">
        <v>44</v>
      </c>
      <c r="F20" s="14">
        <v>2722.5</v>
      </c>
      <c r="G20" s="15">
        <v>11.58</v>
      </c>
      <c r="H20" s="13">
        <f t="shared" si="4"/>
        <v>14.127599999999999</v>
      </c>
      <c r="I20" s="13">
        <f t="shared" si="2"/>
        <v>38462.390999999996</v>
      </c>
    </row>
    <row r="21" spans="1:9">
      <c r="A21" s="10">
        <v>4016096</v>
      </c>
      <c r="B21" s="79" t="s">
        <v>48</v>
      </c>
      <c r="C21" s="79"/>
      <c r="D21" s="79"/>
      <c r="E21" s="10" t="s">
        <v>44</v>
      </c>
      <c r="F21" s="14">
        <v>2722.5</v>
      </c>
      <c r="G21" s="15">
        <v>1.53</v>
      </c>
      <c r="H21" s="13">
        <f t="shared" si="4"/>
        <v>1.8666</v>
      </c>
      <c r="I21" s="13">
        <f t="shared" si="2"/>
        <v>5081.8185000000003</v>
      </c>
    </row>
    <row r="22" spans="1:9" ht="28.2" customHeight="1">
      <c r="A22" s="10">
        <v>5901638</v>
      </c>
      <c r="B22" s="79" t="s">
        <v>47</v>
      </c>
      <c r="C22" s="79"/>
      <c r="D22" s="79"/>
      <c r="E22" s="10" t="s">
        <v>49</v>
      </c>
      <c r="F22" s="14">
        <v>27197.78</v>
      </c>
      <c r="G22" s="15">
        <v>0.68</v>
      </c>
      <c r="H22" s="13">
        <f t="shared" si="4"/>
        <v>0.8296</v>
      </c>
      <c r="I22" s="13">
        <f t="shared" si="2"/>
        <v>22563.278287999998</v>
      </c>
    </row>
    <row r="23" spans="1:9">
      <c r="A23" s="10">
        <v>4915598</v>
      </c>
      <c r="B23" s="79" t="s">
        <v>51</v>
      </c>
      <c r="C23" s="79"/>
      <c r="D23" s="79"/>
      <c r="E23" s="10" t="s">
        <v>46</v>
      </c>
      <c r="F23" s="14">
        <v>18150</v>
      </c>
      <c r="G23" s="15">
        <v>0.1</v>
      </c>
      <c r="H23" s="13">
        <f t="shared" si="4"/>
        <v>0.122</v>
      </c>
      <c r="I23" s="13">
        <f t="shared" si="2"/>
        <v>2214.2999999999997</v>
      </c>
    </row>
    <row r="24" spans="1:9">
      <c r="A24" s="10">
        <v>5502978</v>
      </c>
      <c r="B24" s="79" t="s">
        <v>50</v>
      </c>
      <c r="C24" s="79"/>
      <c r="D24" s="79"/>
      <c r="E24" s="10" t="s">
        <v>44</v>
      </c>
      <c r="F24" s="14">
        <v>2722.5</v>
      </c>
      <c r="G24" s="15">
        <v>4.6100000000000003</v>
      </c>
      <c r="H24" s="13">
        <f t="shared" si="4"/>
        <v>5.6242000000000001</v>
      </c>
      <c r="I24" s="13">
        <f t="shared" si="2"/>
        <v>15311.8845</v>
      </c>
    </row>
    <row r="25" spans="1:9">
      <c r="A25" s="75" t="s">
        <v>55</v>
      </c>
      <c r="B25" s="75"/>
      <c r="C25" s="75"/>
      <c r="D25" s="75"/>
      <c r="E25" s="75"/>
      <c r="F25" s="75"/>
      <c r="G25" s="75"/>
      <c r="H25" s="75"/>
      <c r="I25" s="16">
        <f>I24+I23+I22+I21+I20+I19+I18</f>
        <v>85878.408847999992</v>
      </c>
    </row>
    <row r="26" spans="1:9">
      <c r="A26" s="11" t="s">
        <v>36</v>
      </c>
      <c r="B26" s="17" t="s">
        <v>58</v>
      </c>
      <c r="C26" s="74" t="s">
        <v>59</v>
      </c>
      <c r="D26" s="74"/>
      <c r="E26" s="74"/>
      <c r="F26" s="74"/>
      <c r="G26" s="74"/>
      <c r="H26" s="74"/>
      <c r="I26" s="74"/>
    </row>
    <row r="27" spans="1:9" ht="28.8">
      <c r="A27" s="11" t="s">
        <v>38</v>
      </c>
      <c r="B27" s="74" t="s">
        <v>39</v>
      </c>
      <c r="C27" s="74"/>
      <c r="D27" s="74"/>
      <c r="E27" s="11" t="s">
        <v>40</v>
      </c>
      <c r="F27" s="11" t="s">
        <v>41</v>
      </c>
      <c r="G27" s="11" t="s">
        <v>42</v>
      </c>
      <c r="H27" s="11" t="s">
        <v>43</v>
      </c>
      <c r="I27" s="11" t="s">
        <v>154</v>
      </c>
    </row>
    <row r="28" spans="1:9" ht="28.2" customHeight="1">
      <c r="A28" s="19">
        <v>98525</v>
      </c>
      <c r="B28" s="79" t="s">
        <v>89</v>
      </c>
      <c r="C28" s="79"/>
      <c r="D28" s="79"/>
      <c r="E28" s="10" t="s">
        <v>46</v>
      </c>
      <c r="F28" s="14">
        <v>1900</v>
      </c>
      <c r="G28" s="15">
        <v>0.43</v>
      </c>
      <c r="H28" s="13">
        <f>G28*1.22</f>
        <v>0.52459999999999996</v>
      </c>
      <c r="I28" s="13">
        <f t="shared" ref="I28" si="5">F28*H28</f>
        <v>996.7399999999999</v>
      </c>
    </row>
    <row r="29" spans="1:9">
      <c r="A29" s="10">
        <v>4915765</v>
      </c>
      <c r="B29" s="79" t="s">
        <v>45</v>
      </c>
      <c r="C29" s="79"/>
      <c r="D29" s="79"/>
      <c r="E29" s="10" t="s">
        <v>44</v>
      </c>
      <c r="F29" s="14">
        <v>1.8</v>
      </c>
      <c r="G29" s="15">
        <v>191.34</v>
      </c>
      <c r="H29" s="13">
        <f t="shared" ref="H29:H34" si="6">G29*1.22</f>
        <v>233.4348</v>
      </c>
      <c r="I29" s="13">
        <f t="shared" ref="I29:I34" si="7">F29*H29</f>
        <v>420.18263999999999</v>
      </c>
    </row>
    <row r="30" spans="1:9">
      <c r="A30" s="5">
        <v>4015612</v>
      </c>
      <c r="B30" s="80" t="s">
        <v>156</v>
      </c>
      <c r="C30" s="80"/>
      <c r="D30" s="80"/>
      <c r="E30" s="10" t="s">
        <v>44</v>
      </c>
      <c r="F30" s="14">
        <v>1567.5</v>
      </c>
      <c r="G30" s="15">
        <v>11.58</v>
      </c>
      <c r="H30" s="13">
        <f t="shared" si="6"/>
        <v>14.127599999999999</v>
      </c>
      <c r="I30" s="13">
        <f t="shared" si="7"/>
        <v>22145.012999999999</v>
      </c>
    </row>
    <row r="31" spans="1:9">
      <c r="A31" s="10">
        <v>4016096</v>
      </c>
      <c r="B31" s="79" t="s">
        <v>48</v>
      </c>
      <c r="C31" s="79"/>
      <c r="D31" s="79"/>
      <c r="E31" s="10" t="s">
        <v>44</v>
      </c>
      <c r="F31" s="14">
        <v>1567.5</v>
      </c>
      <c r="G31" s="15">
        <v>1.53</v>
      </c>
      <c r="H31" s="13">
        <f t="shared" si="6"/>
        <v>1.8666</v>
      </c>
      <c r="I31" s="13">
        <f t="shared" si="7"/>
        <v>2925.8955000000001</v>
      </c>
    </row>
    <row r="32" spans="1:9" ht="29.4" customHeight="1">
      <c r="A32" s="10">
        <v>5901638</v>
      </c>
      <c r="B32" s="79" t="s">
        <v>47</v>
      </c>
      <c r="C32" s="79"/>
      <c r="D32" s="79"/>
      <c r="E32" s="10" t="s">
        <v>49</v>
      </c>
      <c r="F32" s="14">
        <v>14812.88</v>
      </c>
      <c r="G32" s="15">
        <v>0.68</v>
      </c>
      <c r="H32" s="13">
        <f t="shared" si="6"/>
        <v>0.8296</v>
      </c>
      <c r="I32" s="13">
        <f t="shared" si="7"/>
        <v>12288.765248</v>
      </c>
    </row>
    <row r="33" spans="1:9">
      <c r="A33" s="10">
        <v>4915598</v>
      </c>
      <c r="B33" s="79" t="s">
        <v>51</v>
      </c>
      <c r="C33" s="79"/>
      <c r="D33" s="79"/>
      <c r="E33" s="10" t="s">
        <v>46</v>
      </c>
      <c r="F33" s="14">
        <v>10450</v>
      </c>
      <c r="G33" s="15">
        <v>0.1</v>
      </c>
      <c r="H33" s="13">
        <f t="shared" si="6"/>
        <v>0.122</v>
      </c>
      <c r="I33" s="13">
        <f t="shared" si="7"/>
        <v>1274.8999999999999</v>
      </c>
    </row>
    <row r="34" spans="1:9">
      <c r="A34" s="10">
        <v>5502978</v>
      </c>
      <c r="B34" s="79" t="s">
        <v>50</v>
      </c>
      <c r="C34" s="79"/>
      <c r="D34" s="79"/>
      <c r="E34" s="10" t="s">
        <v>44</v>
      </c>
      <c r="F34" s="14">
        <v>1597.5</v>
      </c>
      <c r="G34" s="15">
        <v>4.6100000000000003</v>
      </c>
      <c r="H34" s="13">
        <f t="shared" si="6"/>
        <v>5.6242000000000001</v>
      </c>
      <c r="I34" s="13">
        <f t="shared" si="7"/>
        <v>8984.6594999999998</v>
      </c>
    </row>
    <row r="35" spans="1:9">
      <c r="A35" s="75" t="s">
        <v>57</v>
      </c>
      <c r="B35" s="75"/>
      <c r="C35" s="75"/>
      <c r="D35" s="75"/>
      <c r="E35" s="75"/>
      <c r="F35" s="75"/>
      <c r="G35" s="75"/>
      <c r="H35" s="75"/>
      <c r="I35" s="16">
        <f>I34+I33+I32+I31+I30+I29+I28</f>
        <v>49036.155887999994</v>
      </c>
    </row>
    <row r="36" spans="1:9">
      <c r="A36" s="11" t="s">
        <v>36</v>
      </c>
      <c r="B36" s="17" t="s">
        <v>62</v>
      </c>
      <c r="C36" s="74" t="s">
        <v>63</v>
      </c>
      <c r="D36" s="74"/>
      <c r="E36" s="74"/>
      <c r="F36" s="74"/>
      <c r="G36" s="74"/>
      <c r="H36" s="74"/>
      <c r="I36" s="74"/>
    </row>
    <row r="37" spans="1:9" ht="28.8">
      <c r="A37" s="11" t="s">
        <v>38</v>
      </c>
      <c r="B37" s="74" t="s">
        <v>39</v>
      </c>
      <c r="C37" s="74"/>
      <c r="D37" s="74"/>
      <c r="E37" s="11" t="s">
        <v>40</v>
      </c>
      <c r="F37" s="11" t="s">
        <v>41</v>
      </c>
      <c r="G37" s="11" t="s">
        <v>42</v>
      </c>
      <c r="H37" s="11" t="s">
        <v>43</v>
      </c>
      <c r="I37" s="11" t="s">
        <v>154</v>
      </c>
    </row>
    <row r="38" spans="1:9" ht="29.4" customHeight="1">
      <c r="A38" s="19">
        <v>98525</v>
      </c>
      <c r="B38" s="79" t="s">
        <v>89</v>
      </c>
      <c r="C38" s="79"/>
      <c r="D38" s="79"/>
      <c r="E38" s="10" t="s">
        <v>46</v>
      </c>
      <c r="F38" s="14">
        <v>1400</v>
      </c>
      <c r="G38" s="15">
        <v>0.43</v>
      </c>
      <c r="H38" s="13">
        <f>G38*1.22</f>
        <v>0.52459999999999996</v>
      </c>
      <c r="I38" s="13">
        <f t="shared" ref="I38" si="8">F38*H38</f>
        <v>734.43999999999994</v>
      </c>
    </row>
    <row r="39" spans="1:9">
      <c r="A39" s="10">
        <v>4915765</v>
      </c>
      <c r="B39" s="79" t="s">
        <v>45</v>
      </c>
      <c r="C39" s="79"/>
      <c r="D39" s="79"/>
      <c r="E39" s="10" t="s">
        <v>44</v>
      </c>
      <c r="F39" s="14">
        <v>1.2</v>
      </c>
      <c r="G39" s="15">
        <v>191.34</v>
      </c>
      <c r="H39" s="13">
        <f t="shared" ref="H39:H43" si="9">G39*1.22</f>
        <v>233.4348</v>
      </c>
      <c r="I39" s="13">
        <f t="shared" ref="I39:I44" si="10">F39*H39</f>
        <v>280.12175999999999</v>
      </c>
    </row>
    <row r="40" spans="1:9">
      <c r="A40" s="5">
        <v>4015612</v>
      </c>
      <c r="B40" s="80" t="s">
        <v>156</v>
      </c>
      <c r="C40" s="80"/>
      <c r="D40" s="80"/>
      <c r="E40" s="10" t="s">
        <v>44</v>
      </c>
      <c r="F40" s="14">
        <v>1050</v>
      </c>
      <c r="G40" s="15">
        <v>11.58</v>
      </c>
      <c r="H40" s="13">
        <f t="shared" si="9"/>
        <v>14.127599999999999</v>
      </c>
      <c r="I40" s="13">
        <f t="shared" si="10"/>
        <v>14833.98</v>
      </c>
    </row>
    <row r="41" spans="1:9">
      <c r="A41" s="10">
        <v>4016096</v>
      </c>
      <c r="B41" s="79" t="s">
        <v>48</v>
      </c>
      <c r="C41" s="79"/>
      <c r="D41" s="79"/>
      <c r="E41" s="10" t="s">
        <v>44</v>
      </c>
      <c r="F41" s="14">
        <v>1050</v>
      </c>
      <c r="G41" s="15">
        <v>1.53</v>
      </c>
      <c r="H41" s="13">
        <f t="shared" si="9"/>
        <v>1.8666</v>
      </c>
      <c r="I41" s="13">
        <f t="shared" si="10"/>
        <v>1959.93</v>
      </c>
    </row>
    <row r="42" spans="1:9" ht="28.8" customHeight="1">
      <c r="A42" s="10">
        <v>5901638</v>
      </c>
      <c r="B42" s="79" t="s">
        <v>47</v>
      </c>
      <c r="C42" s="79"/>
      <c r="D42" s="79"/>
      <c r="E42" s="10" t="s">
        <v>49</v>
      </c>
      <c r="F42" s="14">
        <v>6048</v>
      </c>
      <c r="G42" s="15">
        <v>0.68</v>
      </c>
      <c r="H42" s="13">
        <f t="shared" si="9"/>
        <v>0.8296</v>
      </c>
      <c r="I42" s="13">
        <f t="shared" si="10"/>
        <v>5017.4207999999999</v>
      </c>
    </row>
    <row r="43" spans="1:9">
      <c r="A43" s="10">
        <v>4915598</v>
      </c>
      <c r="B43" s="79" t="s">
        <v>51</v>
      </c>
      <c r="C43" s="79"/>
      <c r="D43" s="79"/>
      <c r="E43" s="10" t="s">
        <v>46</v>
      </c>
      <c r="F43" s="14">
        <v>7000</v>
      </c>
      <c r="G43" s="15">
        <v>0.1</v>
      </c>
      <c r="H43" s="13">
        <f t="shared" si="9"/>
        <v>0.122</v>
      </c>
      <c r="I43" s="13">
        <f t="shared" si="10"/>
        <v>854</v>
      </c>
    </row>
    <row r="44" spans="1:9">
      <c r="A44" s="10">
        <v>5502978</v>
      </c>
      <c r="B44" s="79" t="s">
        <v>50</v>
      </c>
      <c r="C44" s="79"/>
      <c r="D44" s="79"/>
      <c r="E44" s="10" t="s">
        <v>44</v>
      </c>
      <c r="F44" s="14">
        <v>1050</v>
      </c>
      <c r="G44" s="15">
        <v>4.6100000000000003</v>
      </c>
      <c r="H44" s="13">
        <f>G44*1.22</f>
        <v>5.6242000000000001</v>
      </c>
      <c r="I44" s="13">
        <f t="shared" si="10"/>
        <v>5905.41</v>
      </c>
    </row>
    <row r="45" spans="1:9">
      <c r="A45" s="75" t="s">
        <v>61</v>
      </c>
      <c r="B45" s="75"/>
      <c r="C45" s="75"/>
      <c r="D45" s="75"/>
      <c r="E45" s="75"/>
      <c r="F45" s="75"/>
      <c r="G45" s="75"/>
      <c r="H45" s="75"/>
      <c r="I45" s="16">
        <f>I44+I43+I42+I41+I40+I39+I38</f>
        <v>29585.30256</v>
      </c>
    </row>
    <row r="46" spans="1:9">
      <c r="A46" s="45"/>
      <c r="B46" s="45"/>
      <c r="C46" s="45"/>
      <c r="D46" s="45"/>
      <c r="E46" s="45"/>
      <c r="F46" s="45"/>
      <c r="G46" s="45"/>
      <c r="H46" s="45"/>
      <c r="I46" s="46"/>
    </row>
    <row r="47" spans="1:9">
      <c r="A47" s="11" t="s">
        <v>36</v>
      </c>
      <c r="B47" s="17" t="s">
        <v>64</v>
      </c>
      <c r="C47" s="74" t="s">
        <v>161</v>
      </c>
      <c r="D47" s="74"/>
      <c r="E47" s="74"/>
      <c r="F47" s="74"/>
      <c r="G47" s="74"/>
      <c r="H47" s="74"/>
      <c r="I47" s="74"/>
    </row>
    <row r="48" spans="1:9" ht="28.8">
      <c r="A48" s="11" t="s">
        <v>38</v>
      </c>
      <c r="B48" s="74" t="s">
        <v>39</v>
      </c>
      <c r="C48" s="74"/>
      <c r="D48" s="74"/>
      <c r="E48" s="11" t="s">
        <v>40</v>
      </c>
      <c r="F48" s="11" t="s">
        <v>41</v>
      </c>
      <c r="G48" s="11" t="s">
        <v>42</v>
      </c>
      <c r="H48" s="11" t="s">
        <v>43</v>
      </c>
      <c r="I48" s="11" t="s">
        <v>154</v>
      </c>
    </row>
    <row r="49" spans="1:9" ht="28.8" customHeight="1">
      <c r="A49" s="19">
        <v>98525</v>
      </c>
      <c r="B49" s="79" t="s">
        <v>89</v>
      </c>
      <c r="C49" s="79"/>
      <c r="D49" s="79"/>
      <c r="E49" s="10" t="s">
        <v>46</v>
      </c>
      <c r="F49" s="14">
        <v>2700</v>
      </c>
      <c r="G49" s="15">
        <v>0.43</v>
      </c>
      <c r="H49" s="13">
        <f>G49*1.22</f>
        <v>0.52459999999999996</v>
      </c>
      <c r="I49" s="13">
        <f t="shared" ref="I49" si="11">F49*H49</f>
        <v>1416.4199999999998</v>
      </c>
    </row>
    <row r="50" spans="1:9">
      <c r="A50" s="10">
        <v>4915765</v>
      </c>
      <c r="B50" s="79" t="s">
        <v>45</v>
      </c>
      <c r="C50" s="79"/>
      <c r="D50" s="79"/>
      <c r="E50" s="10" t="s">
        <v>44</v>
      </c>
      <c r="F50" s="14">
        <v>2.1</v>
      </c>
      <c r="G50" s="15">
        <v>191.34</v>
      </c>
      <c r="H50" s="13">
        <f t="shared" ref="H50:H55" si="12">G50*1.22</f>
        <v>233.4348</v>
      </c>
      <c r="I50" s="13">
        <f t="shared" ref="I50:I55" si="13">F50*H50</f>
        <v>490.21307999999999</v>
      </c>
    </row>
    <row r="51" spans="1:9">
      <c r="A51" s="5">
        <v>4015612</v>
      </c>
      <c r="B51" s="80" t="s">
        <v>156</v>
      </c>
      <c r="C51" s="80"/>
      <c r="D51" s="80"/>
      <c r="E51" s="10" t="s">
        <v>44</v>
      </c>
      <c r="F51" s="14">
        <v>2227.5</v>
      </c>
      <c r="G51" s="15">
        <v>11.58</v>
      </c>
      <c r="H51" s="13">
        <f t="shared" si="12"/>
        <v>14.127599999999999</v>
      </c>
      <c r="I51" s="13">
        <f t="shared" si="13"/>
        <v>31469.228999999999</v>
      </c>
    </row>
    <row r="52" spans="1:9">
      <c r="A52" s="10">
        <v>4016096</v>
      </c>
      <c r="B52" s="79" t="s">
        <v>48</v>
      </c>
      <c r="C52" s="79"/>
      <c r="D52" s="79"/>
      <c r="E52" s="10" t="s">
        <v>44</v>
      </c>
      <c r="F52" s="14">
        <v>2227.5</v>
      </c>
      <c r="G52" s="15">
        <v>1.53</v>
      </c>
      <c r="H52" s="13">
        <f t="shared" si="12"/>
        <v>1.8666</v>
      </c>
      <c r="I52" s="13">
        <f t="shared" si="13"/>
        <v>4157.8514999999998</v>
      </c>
    </row>
    <row r="53" spans="1:9" ht="29.4" customHeight="1">
      <c r="A53" s="10">
        <v>5901638</v>
      </c>
      <c r="B53" s="79" t="s">
        <v>47</v>
      </c>
      <c r="C53" s="79"/>
      <c r="D53" s="79"/>
      <c r="E53" s="10" t="s">
        <v>49</v>
      </c>
      <c r="F53" s="14">
        <v>17441.330000000002</v>
      </c>
      <c r="G53" s="15">
        <v>0.68</v>
      </c>
      <c r="H53" s="13">
        <f t="shared" si="12"/>
        <v>0.8296</v>
      </c>
      <c r="I53" s="13">
        <f t="shared" si="13"/>
        <v>14469.327368000002</v>
      </c>
    </row>
    <row r="54" spans="1:9">
      <c r="A54" s="10">
        <v>4915598</v>
      </c>
      <c r="B54" s="79" t="s">
        <v>51</v>
      </c>
      <c r="C54" s="79"/>
      <c r="D54" s="79"/>
      <c r="E54" s="10" t="s">
        <v>46</v>
      </c>
      <c r="F54" s="14">
        <v>14850</v>
      </c>
      <c r="G54" s="15">
        <v>0.1</v>
      </c>
      <c r="H54" s="13">
        <f t="shared" si="12"/>
        <v>0.122</v>
      </c>
      <c r="I54" s="13">
        <f t="shared" si="13"/>
        <v>1811.7</v>
      </c>
    </row>
    <row r="55" spans="1:9">
      <c r="A55" s="10">
        <v>5502978</v>
      </c>
      <c r="B55" s="79" t="s">
        <v>50</v>
      </c>
      <c r="C55" s="79"/>
      <c r="D55" s="79"/>
      <c r="E55" s="10" t="s">
        <v>44</v>
      </c>
      <c r="F55" s="14">
        <v>2227.5</v>
      </c>
      <c r="G55" s="15">
        <v>4.6100000000000003</v>
      </c>
      <c r="H55" s="13">
        <f t="shared" si="12"/>
        <v>5.6242000000000001</v>
      </c>
      <c r="I55" s="13">
        <f t="shared" si="13"/>
        <v>12527.905500000001</v>
      </c>
    </row>
    <row r="56" spans="1:9">
      <c r="A56" s="75" t="s">
        <v>65</v>
      </c>
      <c r="B56" s="75"/>
      <c r="C56" s="75"/>
      <c r="D56" s="75"/>
      <c r="E56" s="75"/>
      <c r="F56" s="75"/>
      <c r="G56" s="75"/>
      <c r="H56" s="75"/>
      <c r="I56" s="16">
        <f>I55+I54+I53+I52+I51+I50+I49</f>
        <v>66342.646448</v>
      </c>
    </row>
    <row r="57" spans="1:9">
      <c r="B57" s="60"/>
      <c r="C57" s="60"/>
      <c r="D57" s="60"/>
    </row>
    <row r="58" spans="1:9">
      <c r="A58" s="11" t="s">
        <v>36</v>
      </c>
      <c r="B58" s="17" t="s">
        <v>81</v>
      </c>
      <c r="C58" s="74" t="s">
        <v>83</v>
      </c>
      <c r="D58" s="74"/>
      <c r="E58" s="74"/>
      <c r="F58" s="74"/>
      <c r="G58" s="74"/>
      <c r="H58" s="74"/>
      <c r="I58" s="74"/>
    </row>
    <row r="59" spans="1:9" ht="28.8">
      <c r="A59" s="11" t="s">
        <v>38</v>
      </c>
      <c r="B59" s="74" t="s">
        <v>39</v>
      </c>
      <c r="C59" s="74"/>
      <c r="D59" s="74"/>
      <c r="E59" s="11" t="s">
        <v>40</v>
      </c>
      <c r="F59" s="11" t="s">
        <v>41</v>
      </c>
      <c r="G59" s="11" t="s">
        <v>42</v>
      </c>
      <c r="H59" s="11" t="s">
        <v>43</v>
      </c>
      <c r="I59" s="11" t="s">
        <v>154</v>
      </c>
    </row>
    <row r="60" spans="1:9">
      <c r="A60" s="19">
        <v>90777</v>
      </c>
      <c r="B60" s="76" t="s">
        <v>84</v>
      </c>
      <c r="C60" s="77"/>
      <c r="D60" s="78"/>
      <c r="E60" s="10" t="s">
        <v>82</v>
      </c>
      <c r="F60" s="14">
        <v>48</v>
      </c>
      <c r="G60" s="15">
        <v>112.12</v>
      </c>
      <c r="H60" s="13">
        <f>G60*1.22</f>
        <v>136.78640000000001</v>
      </c>
      <c r="I60" s="13">
        <f>F60*H60</f>
        <v>6565.7472000000007</v>
      </c>
    </row>
    <row r="61" spans="1:9">
      <c r="A61" s="75" t="s">
        <v>85</v>
      </c>
      <c r="B61" s="75"/>
      <c r="C61" s="75"/>
      <c r="D61" s="75"/>
      <c r="E61" s="75"/>
      <c r="F61" s="75"/>
      <c r="G61" s="75"/>
      <c r="H61" s="75"/>
      <c r="I61" s="16">
        <f>I60</f>
        <v>6565.7472000000007</v>
      </c>
    </row>
    <row r="63" spans="1:9">
      <c r="A63" s="11" t="s">
        <v>36</v>
      </c>
      <c r="B63" s="17" t="s">
        <v>86</v>
      </c>
      <c r="C63" s="74" t="s">
        <v>121</v>
      </c>
      <c r="D63" s="74"/>
      <c r="E63" s="74"/>
      <c r="F63" s="74"/>
      <c r="G63" s="74"/>
      <c r="H63" s="74"/>
      <c r="I63" s="74"/>
    </row>
    <row r="64" spans="1:9" ht="28.8">
      <c r="A64" s="11" t="s">
        <v>38</v>
      </c>
      <c r="B64" s="74" t="s">
        <v>39</v>
      </c>
      <c r="C64" s="74"/>
      <c r="D64" s="74"/>
      <c r="E64" s="11" t="s">
        <v>40</v>
      </c>
      <c r="F64" s="11" t="s">
        <v>41</v>
      </c>
      <c r="G64" s="11" t="s">
        <v>42</v>
      </c>
      <c r="H64" s="11" t="s">
        <v>43</v>
      </c>
      <c r="I64" s="11" t="s">
        <v>154</v>
      </c>
    </row>
    <row r="65" spans="1:11">
      <c r="A65" s="10" t="s">
        <v>125</v>
      </c>
      <c r="B65" s="76" t="s">
        <v>126</v>
      </c>
      <c r="C65" s="77"/>
      <c r="D65" s="78"/>
      <c r="E65" s="10" t="s">
        <v>124</v>
      </c>
      <c r="F65" s="14">
        <v>1</v>
      </c>
      <c r="G65" s="15">
        <v>23387.4</v>
      </c>
      <c r="H65" s="13">
        <f>G65*1.22</f>
        <v>28532.628000000001</v>
      </c>
      <c r="I65" s="13">
        <f t="shared" ref="I65" si="14">F65*H65</f>
        <v>28532.628000000001</v>
      </c>
    </row>
    <row r="66" spans="1:11" ht="15.6" customHeight="1">
      <c r="A66" s="75" t="s">
        <v>87</v>
      </c>
      <c r="B66" s="75"/>
      <c r="C66" s="75"/>
      <c r="D66" s="75"/>
      <c r="E66" s="75"/>
      <c r="F66" s="75"/>
      <c r="G66" s="75"/>
      <c r="H66" s="75"/>
      <c r="I66" s="16">
        <f>I65</f>
        <v>28532.628000000001</v>
      </c>
    </row>
    <row r="67" spans="1:11" ht="15.6" customHeight="1">
      <c r="A67" s="52"/>
      <c r="B67" s="53"/>
      <c r="C67" s="53"/>
      <c r="D67" s="53"/>
      <c r="E67" s="52"/>
      <c r="F67" s="52"/>
      <c r="G67" s="52"/>
      <c r="H67" s="52"/>
      <c r="I67" s="54"/>
    </row>
    <row r="68" spans="1:11" ht="15.6" customHeight="1">
      <c r="A68" s="11" t="s">
        <v>36</v>
      </c>
      <c r="B68" s="17" t="s">
        <v>157</v>
      </c>
      <c r="C68" s="74" t="s">
        <v>158</v>
      </c>
      <c r="D68" s="74"/>
      <c r="E68" s="74"/>
      <c r="F68" s="74"/>
      <c r="G68" s="74"/>
      <c r="H68" s="74"/>
      <c r="I68" s="74"/>
    </row>
    <row r="69" spans="1:11" ht="36" customHeight="1">
      <c r="A69" s="11" t="s">
        <v>38</v>
      </c>
      <c r="B69" s="74" t="s">
        <v>39</v>
      </c>
      <c r="C69" s="74"/>
      <c r="D69" s="74"/>
      <c r="E69" s="11" t="s">
        <v>40</v>
      </c>
      <c r="F69" s="11" t="s">
        <v>41</v>
      </c>
      <c r="G69" s="11" t="s">
        <v>42</v>
      </c>
      <c r="H69" s="11" t="s">
        <v>43</v>
      </c>
      <c r="I69" s="11" t="s">
        <v>154</v>
      </c>
    </row>
    <row r="70" spans="1:11" ht="30" customHeight="1">
      <c r="A70" s="19">
        <v>103689</v>
      </c>
      <c r="B70" s="76" t="s">
        <v>159</v>
      </c>
      <c r="C70" s="77"/>
      <c r="D70" s="78"/>
      <c r="E70" s="10" t="s">
        <v>46</v>
      </c>
      <c r="F70" s="14">
        <v>4.5</v>
      </c>
      <c r="G70" s="15">
        <v>308.74</v>
      </c>
      <c r="H70" s="13">
        <f>G70*1.22</f>
        <v>376.6628</v>
      </c>
      <c r="I70" s="13">
        <f t="shared" ref="I70" si="15">F70*H70</f>
        <v>1694.9826</v>
      </c>
    </row>
    <row r="71" spans="1:11" ht="14.4" customHeight="1">
      <c r="A71" s="92" t="s">
        <v>87</v>
      </c>
      <c r="B71" s="92"/>
      <c r="C71" s="92"/>
      <c r="D71" s="92"/>
      <c r="E71" s="92"/>
      <c r="F71" s="92"/>
      <c r="G71" s="92"/>
      <c r="H71" s="92"/>
      <c r="I71" s="55">
        <f>I70</f>
        <v>1694.9826</v>
      </c>
    </row>
    <row r="72" spans="1:11" ht="14.4" customHeight="1">
      <c r="A72" s="52"/>
      <c r="B72" s="52"/>
      <c r="C72" s="52"/>
      <c r="D72" s="52"/>
      <c r="E72" s="52"/>
      <c r="F72" s="52"/>
      <c r="G72" s="52"/>
      <c r="H72" s="52"/>
      <c r="I72" s="54"/>
    </row>
    <row r="73" spans="1:11" ht="14.4" customHeight="1">
      <c r="A73" s="72" t="s">
        <v>141</v>
      </c>
      <c r="B73" s="72"/>
      <c r="C73" s="72"/>
      <c r="D73" s="72"/>
      <c r="E73" s="72"/>
      <c r="F73" s="72"/>
      <c r="G73" s="73">
        <f>I66+I61+I56+I45+I35+I25+I15+I71</f>
        <v>291718.19574399997</v>
      </c>
      <c r="H73" s="73"/>
      <c r="I73" s="73"/>
    </row>
    <row r="74" spans="1:11" ht="14.4" customHeight="1">
      <c r="A74" s="72"/>
      <c r="B74" s="72"/>
      <c r="C74" s="72"/>
      <c r="D74" s="72"/>
      <c r="E74" s="72"/>
      <c r="F74" s="72"/>
      <c r="G74" s="73"/>
      <c r="H74" s="73"/>
      <c r="I74" s="73"/>
      <c r="K74" s="58"/>
    </row>
    <row r="75" spans="1:11" ht="14.4" customHeight="1">
      <c r="A75" s="72"/>
      <c r="B75" s="72"/>
      <c r="C75" s="72"/>
      <c r="D75" s="72"/>
      <c r="E75" s="72"/>
      <c r="F75" s="72"/>
      <c r="G75" s="73"/>
      <c r="H75" s="73"/>
      <c r="I75" s="73"/>
    </row>
    <row r="76" spans="1:11">
      <c r="B76" s="60"/>
      <c r="C76" s="60"/>
      <c r="D76" s="60"/>
    </row>
    <row r="77" spans="1:11">
      <c r="B77" s="60"/>
      <c r="C77" s="60"/>
      <c r="D77" s="60"/>
    </row>
    <row r="78" spans="1:11">
      <c r="B78" s="60"/>
      <c r="C78" s="60"/>
      <c r="D78" s="60"/>
    </row>
    <row r="79" spans="1:11">
      <c r="B79" s="60"/>
      <c r="C79" s="60"/>
      <c r="D79" s="60"/>
    </row>
    <row r="80" spans="1:11" ht="18" customHeight="1">
      <c r="B80" s="60"/>
      <c r="C80" s="60"/>
      <c r="D80" s="60"/>
    </row>
    <row r="81" spans="1:9">
      <c r="B81" s="60"/>
      <c r="C81" s="60"/>
      <c r="D81" s="60"/>
    </row>
    <row r="82" spans="1:9">
      <c r="B82" s="60"/>
      <c r="C82" s="60"/>
      <c r="D82" s="60"/>
    </row>
    <row r="83" spans="1:9">
      <c r="B83" s="60"/>
      <c r="C83" s="60"/>
      <c r="D83" s="60"/>
    </row>
    <row r="84" spans="1:9">
      <c r="A84" s="69" t="s">
        <v>163</v>
      </c>
      <c r="B84" s="69"/>
      <c r="C84" s="69"/>
      <c r="D84" s="69"/>
      <c r="E84" s="69"/>
      <c r="F84" s="69"/>
      <c r="G84" s="69"/>
      <c r="H84" s="69"/>
      <c r="I84" s="69"/>
    </row>
    <row r="85" spans="1:9">
      <c r="A85" s="69"/>
      <c r="B85" s="69"/>
      <c r="C85" s="69"/>
      <c r="D85" s="69"/>
      <c r="E85" s="69"/>
      <c r="F85" s="69"/>
      <c r="G85" s="69"/>
      <c r="H85" s="69"/>
      <c r="I85" s="69"/>
    </row>
    <row r="86" spans="1:9">
      <c r="A86" s="69"/>
      <c r="B86" s="69"/>
      <c r="C86" s="69"/>
      <c r="D86" s="69"/>
      <c r="E86" s="69"/>
      <c r="F86" s="69"/>
      <c r="G86" s="69"/>
      <c r="H86" s="69"/>
      <c r="I86" s="69"/>
    </row>
    <row r="87" spans="1:9">
      <c r="B87" s="60"/>
      <c r="C87" s="60"/>
      <c r="D87" s="60"/>
    </row>
    <row r="89" spans="1:9">
      <c r="A89" s="60"/>
      <c r="B89" s="60"/>
      <c r="C89" s="60"/>
      <c r="D89" s="60"/>
      <c r="E89" s="60"/>
      <c r="F89" s="60"/>
      <c r="G89" s="60"/>
      <c r="H89" s="60"/>
      <c r="I89" s="60"/>
    </row>
    <row r="90" spans="1:9">
      <c r="A90" s="60"/>
      <c r="B90" s="60"/>
      <c r="C90" s="60"/>
      <c r="D90" s="60"/>
      <c r="E90" s="60"/>
      <c r="F90" s="60"/>
      <c r="G90" s="60"/>
      <c r="H90" s="60"/>
      <c r="I90" s="60"/>
    </row>
    <row r="91" spans="1:9">
      <c r="A91" s="60"/>
      <c r="B91" s="60"/>
      <c r="C91" s="60"/>
      <c r="D91" s="60"/>
      <c r="E91" s="60"/>
      <c r="F91" s="60"/>
      <c r="G91" s="60"/>
      <c r="H91" s="60"/>
      <c r="I91" s="60"/>
    </row>
    <row r="92" spans="1:9">
      <c r="A92" s="70"/>
      <c r="B92" s="70"/>
      <c r="C92" s="70"/>
      <c r="D92" s="70"/>
      <c r="E92" s="70"/>
      <c r="F92" s="70"/>
      <c r="G92" s="70"/>
      <c r="H92" s="70"/>
      <c r="I92" s="70"/>
    </row>
    <row r="93" spans="1:9">
      <c r="A93" s="60"/>
      <c r="B93" s="60"/>
      <c r="C93" s="60"/>
      <c r="D93" s="60"/>
      <c r="E93" s="60"/>
      <c r="F93" s="60"/>
      <c r="G93" s="60"/>
      <c r="H93" s="60"/>
      <c r="I93" s="60"/>
    </row>
    <row r="94" spans="1:9">
      <c r="A94" s="60"/>
      <c r="B94" s="60"/>
      <c r="C94" s="60"/>
      <c r="D94" s="60"/>
      <c r="E94" s="60"/>
      <c r="F94" s="60"/>
      <c r="G94" s="60"/>
      <c r="H94" s="60"/>
      <c r="I94" s="60"/>
    </row>
    <row r="96" spans="1:9">
      <c r="A96" s="60" t="s">
        <v>67</v>
      </c>
      <c r="B96" s="60"/>
      <c r="C96" s="60"/>
      <c r="D96" s="60"/>
      <c r="E96" s="60"/>
      <c r="F96" s="60"/>
      <c r="G96" s="60"/>
      <c r="H96" s="60"/>
      <c r="I96" s="60"/>
    </row>
    <row r="97" spans="1:9" ht="15.6">
      <c r="A97" s="71" t="s">
        <v>33</v>
      </c>
      <c r="B97" s="71"/>
      <c r="C97" s="71"/>
      <c r="D97" s="71"/>
      <c r="E97" s="71"/>
      <c r="F97" s="71"/>
      <c r="G97" s="71"/>
      <c r="H97" s="71"/>
      <c r="I97" s="71"/>
    </row>
    <row r="98" spans="1:9" ht="15.6">
      <c r="A98" s="69" t="s">
        <v>34</v>
      </c>
      <c r="B98" s="69"/>
      <c r="C98" s="69"/>
      <c r="D98" s="69"/>
      <c r="E98" s="69"/>
      <c r="F98" s="69"/>
      <c r="G98" s="69"/>
      <c r="H98" s="69"/>
      <c r="I98" s="69"/>
    </row>
    <row r="99" spans="1:9" ht="15.6">
      <c r="A99" s="69" t="s">
        <v>66</v>
      </c>
      <c r="B99" s="69"/>
      <c r="C99" s="69"/>
      <c r="D99" s="69"/>
      <c r="E99" s="69"/>
      <c r="F99" s="69"/>
      <c r="G99" s="69"/>
      <c r="H99" s="69"/>
      <c r="I99" s="69"/>
    </row>
    <row r="100" spans="1:9" ht="15.6">
      <c r="A100" s="69"/>
      <c r="B100" s="69"/>
      <c r="C100" s="69"/>
      <c r="D100" s="69"/>
      <c r="E100" s="69"/>
      <c r="F100" s="69"/>
      <c r="G100" s="69"/>
      <c r="H100" s="69"/>
      <c r="I100" s="69"/>
    </row>
    <row r="101" spans="1:9" ht="15.6">
      <c r="A101" s="71"/>
      <c r="B101" s="71"/>
      <c r="C101" s="71"/>
      <c r="D101" s="71"/>
      <c r="E101" s="71"/>
      <c r="F101" s="71"/>
      <c r="G101" s="71"/>
      <c r="H101" s="71"/>
      <c r="I101" s="71"/>
    </row>
    <row r="102" spans="1:9">
      <c r="A102" s="60"/>
      <c r="B102" s="60"/>
      <c r="C102" s="60"/>
      <c r="D102" s="60"/>
      <c r="E102" s="60"/>
      <c r="F102" s="60"/>
      <c r="G102" s="60"/>
      <c r="H102" s="60"/>
      <c r="I102" s="60"/>
    </row>
    <row r="103" spans="1:9">
      <c r="A103" s="60"/>
      <c r="B103" s="60"/>
      <c r="C103" s="60"/>
      <c r="D103" s="60"/>
      <c r="E103" s="60"/>
      <c r="F103" s="60"/>
      <c r="G103" s="60"/>
      <c r="H103" s="60"/>
      <c r="I103" s="60"/>
    </row>
  </sheetData>
  <mergeCells count="93">
    <mergeCell ref="B28:D28"/>
    <mergeCell ref="B29:D29"/>
    <mergeCell ref="B13:D13"/>
    <mergeCell ref="B14:D14"/>
    <mergeCell ref="B18:D18"/>
    <mergeCell ref="B19:D19"/>
    <mergeCell ref="B20:D20"/>
    <mergeCell ref="B21:D21"/>
    <mergeCell ref="A15:H15"/>
    <mergeCell ref="B12:D12"/>
    <mergeCell ref="B10:D10"/>
    <mergeCell ref="B7:D7"/>
    <mergeCell ref="B9:D9"/>
    <mergeCell ref="B11:D11"/>
    <mergeCell ref="A4:I4"/>
    <mergeCell ref="C6:I6"/>
    <mergeCell ref="G1:I1"/>
    <mergeCell ref="A1:F1"/>
    <mergeCell ref="B8:D8"/>
    <mergeCell ref="A2:I3"/>
    <mergeCell ref="C16:I16"/>
    <mergeCell ref="B17:D17"/>
    <mergeCell ref="A25:H25"/>
    <mergeCell ref="C26:I26"/>
    <mergeCell ref="B27:D27"/>
    <mergeCell ref="B22:D22"/>
    <mergeCell ref="B23:D23"/>
    <mergeCell ref="B24:D24"/>
    <mergeCell ref="B30:D30"/>
    <mergeCell ref="B31:D31"/>
    <mergeCell ref="B32:D32"/>
    <mergeCell ref="B33:D33"/>
    <mergeCell ref="B34:D34"/>
    <mergeCell ref="B57:D57"/>
    <mergeCell ref="B59:D59"/>
    <mergeCell ref="B60:D60"/>
    <mergeCell ref="B39:D39"/>
    <mergeCell ref="B40:D40"/>
    <mergeCell ref="B41:D41"/>
    <mergeCell ref="B42:D42"/>
    <mergeCell ref="C58:I58"/>
    <mergeCell ref="A35:H35"/>
    <mergeCell ref="B51:D51"/>
    <mergeCell ref="B52:D52"/>
    <mergeCell ref="B53:D53"/>
    <mergeCell ref="B54:D54"/>
    <mergeCell ref="B43:D43"/>
    <mergeCell ref="B44:D44"/>
    <mergeCell ref="B48:D48"/>
    <mergeCell ref="B49:D49"/>
    <mergeCell ref="B50:D50"/>
    <mergeCell ref="B37:D37"/>
    <mergeCell ref="B38:D38"/>
    <mergeCell ref="C36:I36"/>
    <mergeCell ref="A102:I102"/>
    <mergeCell ref="A103:I103"/>
    <mergeCell ref="A89:I89"/>
    <mergeCell ref="A90:I90"/>
    <mergeCell ref="A45:H45"/>
    <mergeCell ref="C47:I47"/>
    <mergeCell ref="A56:H56"/>
    <mergeCell ref="B55:D55"/>
    <mergeCell ref="B83:D83"/>
    <mergeCell ref="B87:D87"/>
    <mergeCell ref="B77:D77"/>
    <mergeCell ref="B78:D78"/>
    <mergeCell ref="B79:D79"/>
    <mergeCell ref="B80:D80"/>
    <mergeCell ref="B81:D81"/>
    <mergeCell ref="B82:D82"/>
    <mergeCell ref="A61:H61"/>
    <mergeCell ref="C63:I63"/>
    <mergeCell ref="B64:D64"/>
    <mergeCell ref="B65:D65"/>
    <mergeCell ref="A66:H66"/>
    <mergeCell ref="A73:F75"/>
    <mergeCell ref="G73:I75"/>
    <mergeCell ref="B76:D76"/>
    <mergeCell ref="B69:D69"/>
    <mergeCell ref="C68:I68"/>
    <mergeCell ref="B70:D70"/>
    <mergeCell ref="A71:H71"/>
    <mergeCell ref="A97:I97"/>
    <mergeCell ref="A98:I98"/>
    <mergeCell ref="A99:I99"/>
    <mergeCell ref="A100:I100"/>
    <mergeCell ref="A101:I101"/>
    <mergeCell ref="A84:I86"/>
    <mergeCell ref="A96:I96"/>
    <mergeCell ref="A91:I91"/>
    <mergeCell ref="A92:I92"/>
    <mergeCell ref="A93:I93"/>
    <mergeCell ref="A94:I94"/>
  </mergeCells>
  <phoneticPr fontId="5" type="noConversion"/>
  <pageMargins left="0.511811024" right="0.511811024" top="0.78740157499999996" bottom="0.78740157499999996" header="0.31496062000000002" footer="0.31496062000000002"/>
  <pageSetup paperSize="9" orientation="landscape" r:id="rId1"/>
  <ignoredErrors>
    <ignoredError sqref="I15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70614-596C-49AE-B71E-53C1C0FA2358}">
  <dimension ref="A1:K118"/>
  <sheetViews>
    <sheetView topLeftCell="A97" zoomScale="110" zoomScaleNormal="110" workbookViewId="0">
      <selection activeCell="G23" sqref="G23:I24"/>
    </sheetView>
  </sheetViews>
  <sheetFormatPr defaultRowHeight="14.4"/>
  <sheetData>
    <row r="1" spans="1:10">
      <c r="A1" s="93" t="s">
        <v>68</v>
      </c>
      <c r="B1" s="93"/>
      <c r="C1" s="93"/>
      <c r="D1" s="93"/>
      <c r="E1" s="93"/>
      <c r="F1" s="93"/>
      <c r="G1" s="93"/>
      <c r="H1" s="93"/>
      <c r="I1" s="93"/>
      <c r="J1" s="93"/>
    </row>
    <row r="2" spans="1:10">
      <c r="A2" s="93"/>
      <c r="B2" s="93"/>
      <c r="C2" s="93"/>
      <c r="D2" s="93"/>
      <c r="E2" s="93"/>
      <c r="F2" s="93"/>
      <c r="G2" s="93"/>
      <c r="H2" s="93"/>
      <c r="I2" s="93"/>
      <c r="J2" s="93"/>
    </row>
    <row r="3" spans="1:10">
      <c r="A3" s="93"/>
      <c r="B3" s="93"/>
      <c r="C3" s="93"/>
      <c r="D3" s="93"/>
      <c r="E3" s="93"/>
      <c r="F3" s="93"/>
      <c r="G3" s="93"/>
      <c r="H3" s="93"/>
      <c r="I3" s="93"/>
      <c r="J3" s="93"/>
    </row>
    <row r="4" spans="1:10" ht="15.6">
      <c r="A4" s="94" t="s">
        <v>69</v>
      </c>
      <c r="B4" s="94"/>
      <c r="C4" s="94"/>
      <c r="D4" s="94"/>
      <c r="E4" s="94"/>
      <c r="F4" s="94"/>
      <c r="G4" s="94"/>
      <c r="H4" s="94"/>
      <c r="I4" s="94"/>
      <c r="J4" s="94"/>
    </row>
    <row r="5" spans="1:10">
      <c r="A5" s="98" t="s">
        <v>70</v>
      </c>
      <c r="B5" s="98"/>
      <c r="C5" s="98"/>
      <c r="D5" s="98"/>
      <c r="E5" s="18">
        <v>1000</v>
      </c>
      <c r="F5" s="99"/>
      <c r="G5" s="100"/>
      <c r="H5" s="100"/>
      <c r="I5" s="100"/>
      <c r="J5" s="101"/>
    </row>
    <row r="6" spans="1:10">
      <c r="A6" s="98" t="s">
        <v>160</v>
      </c>
      <c r="B6" s="98"/>
      <c r="C6" s="98"/>
      <c r="D6" s="98"/>
      <c r="E6" s="18">
        <v>5</v>
      </c>
      <c r="F6" s="102"/>
      <c r="G6" s="60"/>
      <c r="H6" s="60"/>
      <c r="I6" s="60"/>
      <c r="J6" s="103"/>
    </row>
    <row r="7" spans="1:10">
      <c r="A7" s="98" t="s">
        <v>74</v>
      </c>
      <c r="B7" s="98"/>
      <c r="C7" s="98"/>
      <c r="D7" s="98"/>
      <c r="E7" s="18">
        <v>0.5</v>
      </c>
      <c r="F7" s="102"/>
      <c r="G7" s="60"/>
      <c r="H7" s="60"/>
      <c r="I7" s="60"/>
      <c r="J7" s="103"/>
    </row>
    <row r="8" spans="1:10">
      <c r="A8" s="98" t="s">
        <v>72</v>
      </c>
      <c r="B8" s="98"/>
      <c r="C8" s="98"/>
      <c r="D8" s="98"/>
      <c r="E8" s="18">
        <v>0.15</v>
      </c>
      <c r="F8" s="102"/>
      <c r="G8" s="60"/>
      <c r="H8" s="60"/>
      <c r="I8" s="60"/>
      <c r="J8" s="103"/>
    </row>
    <row r="9" spans="1:10">
      <c r="A9" s="98" t="s">
        <v>73</v>
      </c>
      <c r="B9" s="98"/>
      <c r="C9" s="98"/>
      <c r="D9" s="98"/>
      <c r="E9" s="18">
        <v>1.8</v>
      </c>
      <c r="F9" s="102"/>
      <c r="G9" s="60"/>
      <c r="H9" s="60"/>
      <c r="I9" s="60"/>
      <c r="J9" s="103"/>
    </row>
    <row r="10" spans="1:10">
      <c r="A10" s="79" t="s">
        <v>75</v>
      </c>
      <c r="B10" s="79"/>
      <c r="C10" s="79"/>
      <c r="D10" s="79"/>
      <c r="E10" s="95">
        <v>5.7</v>
      </c>
      <c r="F10" s="102"/>
      <c r="G10" s="60"/>
      <c r="H10" s="60"/>
      <c r="I10" s="60"/>
      <c r="J10" s="103"/>
    </row>
    <row r="11" spans="1:10">
      <c r="A11" s="79"/>
      <c r="B11" s="79"/>
      <c r="C11" s="79"/>
      <c r="D11" s="79"/>
      <c r="E11" s="95"/>
      <c r="F11" s="104"/>
      <c r="G11" s="83"/>
      <c r="H11" s="83"/>
      <c r="I11" s="83"/>
      <c r="J11" s="105"/>
    </row>
    <row r="12" spans="1:10">
      <c r="A12" s="96" t="s">
        <v>155</v>
      </c>
      <c r="B12" s="96"/>
      <c r="C12" s="96"/>
      <c r="D12" s="96"/>
      <c r="E12" s="96"/>
      <c r="F12" s="96"/>
      <c r="G12" s="106">
        <f>G14</f>
        <v>750</v>
      </c>
      <c r="H12" s="107"/>
      <c r="I12" s="108"/>
      <c r="J12" s="97" t="s">
        <v>44</v>
      </c>
    </row>
    <row r="13" spans="1:10">
      <c r="A13" s="96"/>
      <c r="B13" s="96"/>
      <c r="C13" s="96"/>
      <c r="D13" s="96"/>
      <c r="E13" s="96"/>
      <c r="F13" s="96"/>
      <c r="G13" s="109"/>
      <c r="H13" s="110"/>
      <c r="I13" s="111"/>
      <c r="J13" s="97"/>
    </row>
    <row r="14" spans="1:10">
      <c r="A14" s="81" t="s">
        <v>48</v>
      </c>
      <c r="B14" s="81"/>
      <c r="C14" s="81"/>
      <c r="D14" s="81"/>
      <c r="E14" s="81"/>
      <c r="F14" s="81"/>
      <c r="G14" s="97">
        <f>((E5*E6)*E8)</f>
        <v>750</v>
      </c>
      <c r="H14" s="97"/>
      <c r="I14" s="97"/>
      <c r="J14" s="98" t="s">
        <v>44</v>
      </c>
    </row>
    <row r="15" spans="1:10">
      <c r="A15" s="81"/>
      <c r="B15" s="81"/>
      <c r="C15" s="81"/>
      <c r="D15" s="81"/>
      <c r="E15" s="81"/>
      <c r="F15" s="81"/>
      <c r="G15" s="97"/>
      <c r="H15" s="97"/>
      <c r="I15" s="97"/>
      <c r="J15" s="98"/>
    </row>
    <row r="16" spans="1:10" ht="14.4" customHeight="1">
      <c r="A16" s="74" t="s">
        <v>47</v>
      </c>
      <c r="B16" s="74"/>
      <c r="C16" s="74"/>
      <c r="D16" s="74"/>
      <c r="E16" s="74"/>
      <c r="F16" s="74"/>
      <c r="G16" s="97">
        <f>(G14*E9)*E10</f>
        <v>7695</v>
      </c>
      <c r="H16" s="97"/>
      <c r="I16" s="97"/>
      <c r="J16" s="98" t="s">
        <v>49</v>
      </c>
    </row>
    <row r="17" spans="1:10">
      <c r="A17" s="74"/>
      <c r="B17" s="74"/>
      <c r="C17" s="74"/>
      <c r="D17" s="74"/>
      <c r="E17" s="74"/>
      <c r="F17" s="74"/>
      <c r="G17" s="97"/>
      <c r="H17" s="97"/>
      <c r="I17" s="97"/>
      <c r="J17" s="98"/>
    </row>
    <row r="18" spans="1:10">
      <c r="A18" s="74"/>
      <c r="B18" s="74"/>
      <c r="C18" s="74"/>
      <c r="D18" s="74"/>
      <c r="E18" s="74"/>
      <c r="F18" s="74"/>
      <c r="G18" s="97"/>
      <c r="H18" s="97"/>
      <c r="I18" s="97"/>
      <c r="J18" s="98"/>
    </row>
    <row r="19" spans="1:10">
      <c r="A19" s="96" t="s">
        <v>51</v>
      </c>
      <c r="B19" s="96"/>
      <c r="C19" s="96"/>
      <c r="D19" s="96"/>
      <c r="E19" s="96"/>
      <c r="F19" s="96"/>
      <c r="G19" s="97">
        <f>E6*E5</f>
        <v>5000</v>
      </c>
      <c r="H19" s="97"/>
      <c r="I19" s="97"/>
      <c r="J19" s="98" t="s">
        <v>46</v>
      </c>
    </row>
    <row r="20" spans="1:10">
      <c r="A20" s="96"/>
      <c r="B20" s="96"/>
      <c r="C20" s="96"/>
      <c r="D20" s="96"/>
      <c r="E20" s="96"/>
      <c r="F20" s="96"/>
      <c r="G20" s="97"/>
      <c r="H20" s="97"/>
      <c r="I20" s="97"/>
      <c r="J20" s="98"/>
    </row>
    <row r="21" spans="1:10" ht="13.8" customHeight="1">
      <c r="A21" s="96" t="s">
        <v>50</v>
      </c>
      <c r="B21" s="96"/>
      <c r="C21" s="96"/>
      <c r="D21" s="96"/>
      <c r="E21" s="96"/>
      <c r="F21" s="96"/>
      <c r="G21" s="97">
        <f>G19*E8</f>
        <v>750</v>
      </c>
      <c r="H21" s="97"/>
      <c r="I21" s="97"/>
      <c r="J21" s="98" t="s">
        <v>44</v>
      </c>
    </row>
    <row r="22" spans="1:10" ht="15" customHeight="1">
      <c r="A22" s="96"/>
      <c r="B22" s="96"/>
      <c r="C22" s="96"/>
      <c r="D22" s="96"/>
      <c r="E22" s="96"/>
      <c r="F22" s="96"/>
      <c r="G22" s="97"/>
      <c r="H22" s="97"/>
      <c r="I22" s="97"/>
      <c r="J22" s="98"/>
    </row>
    <row r="23" spans="1:10" ht="15" customHeight="1">
      <c r="A23" s="96" t="s">
        <v>45</v>
      </c>
      <c r="B23" s="96"/>
      <c r="C23" s="96"/>
      <c r="D23" s="96"/>
      <c r="E23" s="96"/>
      <c r="F23" s="96"/>
      <c r="G23" s="97">
        <v>1.5</v>
      </c>
      <c r="H23" s="97"/>
      <c r="I23" s="97"/>
      <c r="J23" s="98" t="s">
        <v>44</v>
      </c>
    </row>
    <row r="24" spans="1:10" ht="15" customHeight="1">
      <c r="A24" s="96"/>
      <c r="B24" s="96"/>
      <c r="C24" s="96"/>
      <c r="D24" s="96"/>
      <c r="E24" s="96"/>
      <c r="F24" s="96"/>
      <c r="G24" s="97"/>
      <c r="H24" s="97"/>
      <c r="I24" s="97"/>
      <c r="J24" s="98"/>
    </row>
    <row r="25" spans="1:10" ht="15.6">
      <c r="A25" s="94" t="s">
        <v>79</v>
      </c>
      <c r="B25" s="94"/>
      <c r="C25" s="94"/>
      <c r="D25" s="94"/>
      <c r="E25" s="94"/>
      <c r="F25" s="94"/>
      <c r="G25" s="94"/>
      <c r="H25" s="94"/>
      <c r="I25" s="94"/>
      <c r="J25" s="94"/>
    </row>
    <row r="26" spans="1:10">
      <c r="A26" s="98" t="s">
        <v>70</v>
      </c>
      <c r="B26" s="98"/>
      <c r="C26" s="98"/>
      <c r="D26" s="98"/>
      <c r="E26" s="18">
        <v>3300</v>
      </c>
      <c r="F26" s="99"/>
      <c r="G26" s="100"/>
      <c r="H26" s="100"/>
      <c r="I26" s="100"/>
      <c r="J26" s="101"/>
    </row>
    <row r="27" spans="1:10">
      <c r="A27" s="98" t="s">
        <v>71</v>
      </c>
      <c r="B27" s="98"/>
      <c r="C27" s="98"/>
      <c r="D27" s="98"/>
      <c r="E27" s="18">
        <v>5.5</v>
      </c>
      <c r="F27" s="102"/>
      <c r="G27" s="60"/>
      <c r="H27" s="60"/>
      <c r="I27" s="60"/>
      <c r="J27" s="103"/>
    </row>
    <row r="28" spans="1:10">
      <c r="A28" s="98" t="s">
        <v>74</v>
      </c>
      <c r="B28" s="98"/>
      <c r="C28" s="98"/>
      <c r="D28" s="98"/>
      <c r="E28" s="18">
        <v>0.5</v>
      </c>
      <c r="F28" s="102"/>
      <c r="G28" s="60"/>
      <c r="H28" s="60"/>
      <c r="I28" s="60"/>
      <c r="J28" s="103"/>
    </row>
    <row r="29" spans="1:10">
      <c r="A29" s="98" t="s">
        <v>72</v>
      </c>
      <c r="B29" s="98"/>
      <c r="C29" s="98"/>
      <c r="D29" s="98"/>
      <c r="E29" s="18">
        <v>0.15</v>
      </c>
      <c r="F29" s="102"/>
      <c r="G29" s="60"/>
      <c r="H29" s="60"/>
      <c r="I29" s="60"/>
      <c r="J29" s="103"/>
    </row>
    <row r="30" spans="1:10">
      <c r="A30" s="98" t="s">
        <v>73</v>
      </c>
      <c r="B30" s="98"/>
      <c r="C30" s="98"/>
      <c r="D30" s="98"/>
      <c r="E30" s="18">
        <v>1.8</v>
      </c>
      <c r="F30" s="102"/>
      <c r="G30" s="60"/>
      <c r="H30" s="60"/>
      <c r="I30" s="60"/>
      <c r="J30" s="103"/>
    </row>
    <row r="31" spans="1:10">
      <c r="A31" s="79" t="s">
        <v>75</v>
      </c>
      <c r="B31" s="79"/>
      <c r="C31" s="79"/>
      <c r="D31" s="79"/>
      <c r="E31" s="95">
        <v>5.55</v>
      </c>
      <c r="F31" s="102"/>
      <c r="G31" s="60"/>
      <c r="H31" s="60"/>
      <c r="I31" s="60"/>
      <c r="J31" s="103"/>
    </row>
    <row r="32" spans="1:10">
      <c r="A32" s="79"/>
      <c r="B32" s="79"/>
      <c r="C32" s="79"/>
      <c r="D32" s="79"/>
      <c r="E32" s="95"/>
      <c r="F32" s="104"/>
      <c r="G32" s="83"/>
      <c r="H32" s="83"/>
      <c r="I32" s="83"/>
      <c r="J32" s="105"/>
    </row>
    <row r="33" spans="1:10">
      <c r="A33" s="96" t="s">
        <v>155</v>
      </c>
      <c r="B33" s="96"/>
      <c r="C33" s="96"/>
      <c r="D33" s="96"/>
      <c r="E33" s="96"/>
      <c r="F33" s="96"/>
      <c r="G33" s="97">
        <f>G35</f>
        <v>2722.5</v>
      </c>
      <c r="H33" s="97"/>
      <c r="I33" s="97"/>
      <c r="J33" s="97"/>
    </row>
    <row r="34" spans="1:10">
      <c r="A34" s="96"/>
      <c r="B34" s="96"/>
      <c r="C34" s="96"/>
      <c r="D34" s="96"/>
      <c r="E34" s="96"/>
      <c r="F34" s="96"/>
      <c r="G34" s="97"/>
      <c r="H34" s="97"/>
      <c r="I34" s="97"/>
      <c r="J34" s="97"/>
    </row>
    <row r="35" spans="1:10">
      <c r="A35" s="81" t="s">
        <v>48</v>
      </c>
      <c r="B35" s="81"/>
      <c r="C35" s="81"/>
      <c r="D35" s="81"/>
      <c r="E35" s="81"/>
      <c r="F35" s="81"/>
      <c r="G35" s="97">
        <f>((E26*E27)*E29)</f>
        <v>2722.5</v>
      </c>
      <c r="H35" s="97"/>
      <c r="I35" s="97"/>
      <c r="J35" s="98" t="s">
        <v>44</v>
      </c>
    </row>
    <row r="36" spans="1:10">
      <c r="A36" s="81"/>
      <c r="B36" s="81"/>
      <c r="C36" s="81"/>
      <c r="D36" s="81"/>
      <c r="E36" s="81"/>
      <c r="F36" s="81"/>
      <c r="G36" s="97"/>
      <c r="H36" s="97"/>
      <c r="I36" s="97"/>
      <c r="J36" s="98"/>
    </row>
    <row r="37" spans="1:10">
      <c r="A37" s="74" t="s">
        <v>47</v>
      </c>
      <c r="B37" s="74"/>
      <c r="C37" s="74"/>
      <c r="D37" s="74"/>
      <c r="E37" s="74"/>
      <c r="F37" s="74"/>
      <c r="G37" s="97">
        <f>(G35*E30)*E31</f>
        <v>27197.774999999998</v>
      </c>
      <c r="H37" s="97"/>
      <c r="I37" s="97"/>
      <c r="J37" s="98" t="s">
        <v>49</v>
      </c>
    </row>
    <row r="38" spans="1:10">
      <c r="A38" s="74"/>
      <c r="B38" s="74"/>
      <c r="C38" s="74"/>
      <c r="D38" s="74"/>
      <c r="E38" s="74"/>
      <c r="F38" s="74"/>
      <c r="G38" s="97"/>
      <c r="H38" s="97"/>
      <c r="I38" s="97"/>
      <c r="J38" s="98"/>
    </row>
    <row r="39" spans="1:10">
      <c r="A39" s="74"/>
      <c r="B39" s="74"/>
      <c r="C39" s="74"/>
      <c r="D39" s="74"/>
      <c r="E39" s="74"/>
      <c r="F39" s="74"/>
      <c r="G39" s="97"/>
      <c r="H39" s="97"/>
      <c r="I39" s="97"/>
      <c r="J39" s="98"/>
    </row>
    <row r="40" spans="1:10">
      <c r="A40" s="96" t="s">
        <v>51</v>
      </c>
      <c r="B40" s="96"/>
      <c r="C40" s="96"/>
      <c r="D40" s="96"/>
      <c r="E40" s="96"/>
      <c r="F40" s="96"/>
      <c r="G40" s="97">
        <f>E27*E26</f>
        <v>18150</v>
      </c>
      <c r="H40" s="97"/>
      <c r="I40" s="97"/>
      <c r="J40" s="98" t="s">
        <v>46</v>
      </c>
    </row>
    <row r="41" spans="1:10">
      <c r="A41" s="96"/>
      <c r="B41" s="96"/>
      <c r="C41" s="96"/>
      <c r="D41" s="96"/>
      <c r="E41" s="96"/>
      <c r="F41" s="96"/>
      <c r="G41" s="97"/>
      <c r="H41" s="97"/>
      <c r="I41" s="97"/>
      <c r="J41" s="98"/>
    </row>
    <row r="42" spans="1:10">
      <c r="A42" s="96" t="s">
        <v>50</v>
      </c>
      <c r="B42" s="96"/>
      <c r="C42" s="96"/>
      <c r="D42" s="96"/>
      <c r="E42" s="96"/>
      <c r="F42" s="96"/>
      <c r="G42" s="97">
        <f>G40*E29</f>
        <v>2722.5</v>
      </c>
      <c r="H42" s="97"/>
      <c r="I42" s="97"/>
      <c r="J42" s="98" t="s">
        <v>44</v>
      </c>
    </row>
    <row r="43" spans="1:10">
      <c r="A43" s="96"/>
      <c r="B43" s="96"/>
      <c r="C43" s="96"/>
      <c r="D43" s="96"/>
      <c r="E43" s="96"/>
      <c r="F43" s="96"/>
      <c r="G43" s="97"/>
      <c r="H43" s="97"/>
      <c r="I43" s="97"/>
      <c r="J43" s="98"/>
    </row>
    <row r="44" spans="1:10">
      <c r="A44" s="96" t="s">
        <v>45</v>
      </c>
      <c r="B44" s="96"/>
      <c r="C44" s="96"/>
      <c r="D44" s="96"/>
      <c r="E44" s="96"/>
      <c r="F44" s="96"/>
      <c r="G44" s="97">
        <v>2.2000000000000002</v>
      </c>
      <c r="H44" s="97"/>
      <c r="I44" s="97"/>
      <c r="J44" s="98" t="s">
        <v>44</v>
      </c>
    </row>
    <row r="45" spans="1:10">
      <c r="A45" s="96"/>
      <c r="B45" s="96"/>
      <c r="C45" s="96"/>
      <c r="D45" s="96"/>
      <c r="E45" s="96"/>
      <c r="F45" s="96"/>
      <c r="G45" s="97"/>
      <c r="H45" s="97"/>
      <c r="I45" s="97"/>
      <c r="J45" s="98"/>
    </row>
    <row r="46" spans="1:10" ht="15.6">
      <c r="A46" s="94" t="s">
        <v>76</v>
      </c>
      <c r="B46" s="94"/>
      <c r="C46" s="94"/>
      <c r="D46" s="94"/>
      <c r="E46" s="94"/>
      <c r="F46" s="94"/>
      <c r="G46" s="94"/>
      <c r="H46" s="94"/>
      <c r="I46" s="94"/>
      <c r="J46" s="94"/>
    </row>
    <row r="47" spans="1:10">
      <c r="A47" s="98" t="s">
        <v>70</v>
      </c>
      <c r="B47" s="98"/>
      <c r="C47" s="98"/>
      <c r="D47" s="98"/>
      <c r="E47" s="18">
        <v>1900</v>
      </c>
      <c r="F47" s="99"/>
      <c r="G47" s="100"/>
      <c r="H47" s="100"/>
      <c r="I47" s="100"/>
      <c r="J47" s="101"/>
    </row>
    <row r="48" spans="1:10">
      <c r="A48" s="98" t="s">
        <v>71</v>
      </c>
      <c r="B48" s="98"/>
      <c r="C48" s="98"/>
      <c r="D48" s="98"/>
      <c r="E48" s="18">
        <v>5.5</v>
      </c>
      <c r="F48" s="102"/>
      <c r="G48" s="60"/>
      <c r="H48" s="60"/>
      <c r="I48" s="60"/>
      <c r="J48" s="103"/>
    </row>
    <row r="49" spans="1:10">
      <c r="A49" s="98" t="s">
        <v>74</v>
      </c>
      <c r="B49" s="98"/>
      <c r="C49" s="98"/>
      <c r="D49" s="98"/>
      <c r="E49" s="18">
        <v>0.5</v>
      </c>
      <c r="F49" s="102"/>
      <c r="G49" s="60"/>
      <c r="H49" s="60"/>
      <c r="I49" s="60"/>
      <c r="J49" s="103"/>
    </row>
    <row r="50" spans="1:10">
      <c r="A50" s="98" t="s">
        <v>72</v>
      </c>
      <c r="B50" s="98"/>
      <c r="C50" s="98"/>
      <c r="D50" s="98"/>
      <c r="E50" s="18">
        <v>0.15</v>
      </c>
      <c r="F50" s="102"/>
      <c r="G50" s="60"/>
      <c r="H50" s="60"/>
      <c r="I50" s="60"/>
      <c r="J50" s="103"/>
    </row>
    <row r="51" spans="1:10">
      <c r="A51" s="98" t="s">
        <v>73</v>
      </c>
      <c r="B51" s="98"/>
      <c r="C51" s="98"/>
      <c r="D51" s="98"/>
      <c r="E51" s="18">
        <v>1.8</v>
      </c>
      <c r="F51" s="102"/>
      <c r="G51" s="60"/>
      <c r="H51" s="60"/>
      <c r="I51" s="60"/>
      <c r="J51" s="103"/>
    </row>
    <row r="52" spans="1:10">
      <c r="A52" s="79" t="s">
        <v>75</v>
      </c>
      <c r="B52" s="79"/>
      <c r="C52" s="79"/>
      <c r="D52" s="79"/>
      <c r="E52" s="95">
        <v>5.25</v>
      </c>
      <c r="F52" s="102"/>
      <c r="G52" s="60"/>
      <c r="H52" s="60"/>
      <c r="I52" s="60"/>
      <c r="J52" s="103"/>
    </row>
    <row r="53" spans="1:10">
      <c r="A53" s="79"/>
      <c r="B53" s="79"/>
      <c r="C53" s="79"/>
      <c r="D53" s="79"/>
      <c r="E53" s="95"/>
      <c r="F53" s="104"/>
      <c r="G53" s="83"/>
      <c r="H53" s="83"/>
      <c r="I53" s="83"/>
      <c r="J53" s="105"/>
    </row>
    <row r="54" spans="1:10">
      <c r="A54" s="96" t="s">
        <v>155</v>
      </c>
      <c r="B54" s="96"/>
      <c r="C54" s="96"/>
      <c r="D54" s="96"/>
      <c r="E54" s="96"/>
      <c r="F54" s="96"/>
      <c r="G54" s="97">
        <f>G56</f>
        <v>1567.5</v>
      </c>
      <c r="H54" s="97"/>
      <c r="I54" s="97"/>
      <c r="J54" s="97"/>
    </row>
    <row r="55" spans="1:10">
      <c r="A55" s="96"/>
      <c r="B55" s="96"/>
      <c r="C55" s="96"/>
      <c r="D55" s="96"/>
      <c r="E55" s="96"/>
      <c r="F55" s="96"/>
      <c r="G55" s="97"/>
      <c r="H55" s="97"/>
      <c r="I55" s="97"/>
      <c r="J55" s="97"/>
    </row>
    <row r="56" spans="1:10">
      <c r="A56" s="81" t="s">
        <v>48</v>
      </c>
      <c r="B56" s="81"/>
      <c r="C56" s="81"/>
      <c r="D56" s="81"/>
      <c r="E56" s="81"/>
      <c r="F56" s="81"/>
      <c r="G56" s="97">
        <f>((E47*E48)*E50)</f>
        <v>1567.5</v>
      </c>
      <c r="H56" s="97"/>
      <c r="I56" s="97"/>
      <c r="J56" s="98" t="s">
        <v>44</v>
      </c>
    </row>
    <row r="57" spans="1:10">
      <c r="A57" s="81"/>
      <c r="B57" s="81"/>
      <c r="C57" s="81"/>
      <c r="D57" s="81"/>
      <c r="E57" s="81"/>
      <c r="F57" s="81"/>
      <c r="G57" s="97"/>
      <c r="H57" s="97"/>
      <c r="I57" s="97"/>
      <c r="J57" s="98"/>
    </row>
    <row r="58" spans="1:10">
      <c r="A58" s="74" t="s">
        <v>47</v>
      </c>
      <c r="B58" s="74"/>
      <c r="C58" s="74"/>
      <c r="D58" s="74"/>
      <c r="E58" s="74"/>
      <c r="F58" s="74"/>
      <c r="G58" s="97">
        <f>(G56*E51)*E52</f>
        <v>14812.875</v>
      </c>
      <c r="H58" s="97"/>
      <c r="I58" s="97"/>
      <c r="J58" s="98" t="s">
        <v>49</v>
      </c>
    </row>
    <row r="59" spans="1:10">
      <c r="A59" s="74"/>
      <c r="B59" s="74"/>
      <c r="C59" s="74"/>
      <c r="D59" s="74"/>
      <c r="E59" s="74"/>
      <c r="F59" s="74"/>
      <c r="G59" s="97"/>
      <c r="H59" s="97"/>
      <c r="I59" s="97"/>
      <c r="J59" s="98"/>
    </row>
    <row r="60" spans="1:10">
      <c r="A60" s="74"/>
      <c r="B60" s="74"/>
      <c r="C60" s="74"/>
      <c r="D60" s="74"/>
      <c r="E60" s="74"/>
      <c r="F60" s="74"/>
      <c r="G60" s="97"/>
      <c r="H60" s="97"/>
      <c r="I60" s="97"/>
      <c r="J60" s="98"/>
    </row>
    <row r="61" spans="1:10">
      <c r="A61" s="96" t="s">
        <v>51</v>
      </c>
      <c r="B61" s="96"/>
      <c r="C61" s="96"/>
      <c r="D61" s="96"/>
      <c r="E61" s="96"/>
      <c r="F61" s="96"/>
      <c r="G61" s="97">
        <f>E48*E47</f>
        <v>10450</v>
      </c>
      <c r="H61" s="97"/>
      <c r="I61" s="97"/>
      <c r="J61" s="98" t="s">
        <v>46</v>
      </c>
    </row>
    <row r="62" spans="1:10">
      <c r="A62" s="96"/>
      <c r="B62" s="96"/>
      <c r="C62" s="96"/>
      <c r="D62" s="96"/>
      <c r="E62" s="96"/>
      <c r="F62" s="96"/>
      <c r="G62" s="97"/>
      <c r="H62" s="97"/>
      <c r="I62" s="97"/>
      <c r="J62" s="98"/>
    </row>
    <row r="63" spans="1:10">
      <c r="A63" s="96" t="s">
        <v>50</v>
      </c>
      <c r="B63" s="96"/>
      <c r="C63" s="96"/>
      <c r="D63" s="96"/>
      <c r="E63" s="96"/>
      <c r="F63" s="96"/>
      <c r="G63" s="97">
        <f>G61*E50</f>
        <v>1567.5</v>
      </c>
      <c r="H63" s="97"/>
      <c r="I63" s="97"/>
      <c r="J63" s="98" t="s">
        <v>44</v>
      </c>
    </row>
    <row r="64" spans="1:10">
      <c r="A64" s="96"/>
      <c r="B64" s="96"/>
      <c r="C64" s="96"/>
      <c r="D64" s="96"/>
      <c r="E64" s="96"/>
      <c r="F64" s="96"/>
      <c r="G64" s="97"/>
      <c r="H64" s="97"/>
      <c r="I64" s="97"/>
      <c r="J64" s="98"/>
    </row>
    <row r="65" spans="1:10">
      <c r="A65" s="96" t="s">
        <v>45</v>
      </c>
      <c r="B65" s="96"/>
      <c r="C65" s="96"/>
      <c r="D65" s="96"/>
      <c r="E65" s="96"/>
      <c r="F65" s="96"/>
      <c r="G65" s="97">
        <v>1.8</v>
      </c>
      <c r="H65" s="97"/>
      <c r="I65" s="97"/>
      <c r="J65" s="98" t="s">
        <v>44</v>
      </c>
    </row>
    <row r="66" spans="1:10">
      <c r="A66" s="96"/>
      <c r="B66" s="96"/>
      <c r="C66" s="96"/>
      <c r="D66" s="96"/>
      <c r="E66" s="96"/>
      <c r="F66" s="96"/>
      <c r="G66" s="97"/>
      <c r="H66" s="97"/>
      <c r="I66" s="97"/>
      <c r="J66" s="98"/>
    </row>
    <row r="67" spans="1:10" ht="15.6">
      <c r="A67" s="94" t="s">
        <v>77</v>
      </c>
      <c r="B67" s="94"/>
      <c r="C67" s="94"/>
      <c r="D67" s="94"/>
      <c r="E67" s="94"/>
      <c r="F67" s="94"/>
      <c r="G67" s="94"/>
      <c r="H67" s="94"/>
      <c r="I67" s="94"/>
      <c r="J67" s="94"/>
    </row>
    <row r="68" spans="1:10">
      <c r="A68" s="98" t="s">
        <v>70</v>
      </c>
      <c r="B68" s="98"/>
      <c r="C68" s="98"/>
      <c r="D68" s="98"/>
      <c r="E68" s="18">
        <v>1400</v>
      </c>
      <c r="F68" s="99"/>
      <c r="G68" s="100"/>
      <c r="H68" s="100"/>
      <c r="I68" s="100"/>
      <c r="J68" s="101"/>
    </row>
    <row r="69" spans="1:10">
      <c r="A69" s="98" t="s">
        <v>71</v>
      </c>
      <c r="B69" s="98"/>
      <c r="C69" s="98"/>
      <c r="D69" s="98"/>
      <c r="E69" s="18">
        <v>5</v>
      </c>
      <c r="F69" s="102"/>
      <c r="G69" s="60"/>
      <c r="H69" s="60"/>
      <c r="I69" s="60"/>
      <c r="J69" s="103"/>
    </row>
    <row r="70" spans="1:10">
      <c r="A70" s="98" t="s">
        <v>74</v>
      </c>
      <c r="B70" s="98"/>
      <c r="C70" s="98"/>
      <c r="D70" s="98"/>
      <c r="E70" s="18">
        <v>0.5</v>
      </c>
      <c r="F70" s="102"/>
      <c r="G70" s="60"/>
      <c r="H70" s="60"/>
      <c r="I70" s="60"/>
      <c r="J70" s="103"/>
    </row>
    <row r="71" spans="1:10">
      <c r="A71" s="98" t="s">
        <v>72</v>
      </c>
      <c r="B71" s="98"/>
      <c r="C71" s="98"/>
      <c r="D71" s="98"/>
      <c r="E71" s="18">
        <v>0.15</v>
      </c>
      <c r="F71" s="102"/>
      <c r="G71" s="60"/>
      <c r="H71" s="60"/>
      <c r="I71" s="60"/>
      <c r="J71" s="103"/>
    </row>
    <row r="72" spans="1:10">
      <c r="A72" s="98" t="s">
        <v>73</v>
      </c>
      <c r="B72" s="98"/>
      <c r="C72" s="98"/>
      <c r="D72" s="98"/>
      <c r="E72" s="18">
        <v>1.8</v>
      </c>
      <c r="F72" s="102"/>
      <c r="G72" s="60"/>
      <c r="H72" s="60"/>
      <c r="I72" s="60"/>
      <c r="J72" s="103"/>
    </row>
    <row r="73" spans="1:10">
      <c r="A73" s="79" t="s">
        <v>75</v>
      </c>
      <c r="B73" s="79"/>
      <c r="C73" s="79"/>
      <c r="D73" s="79"/>
      <c r="E73" s="95">
        <v>3.2</v>
      </c>
      <c r="F73" s="102"/>
      <c r="G73" s="60"/>
      <c r="H73" s="60"/>
      <c r="I73" s="60"/>
      <c r="J73" s="103"/>
    </row>
    <row r="74" spans="1:10">
      <c r="A74" s="79"/>
      <c r="B74" s="79"/>
      <c r="C74" s="79"/>
      <c r="D74" s="79"/>
      <c r="E74" s="95"/>
      <c r="F74" s="104"/>
      <c r="G74" s="83"/>
      <c r="H74" s="83"/>
      <c r="I74" s="83"/>
      <c r="J74" s="105"/>
    </row>
    <row r="75" spans="1:10">
      <c r="A75" s="96" t="s">
        <v>155</v>
      </c>
      <c r="B75" s="96"/>
      <c r="C75" s="96"/>
      <c r="D75" s="96"/>
      <c r="E75" s="96"/>
      <c r="F75" s="96"/>
      <c r="G75" s="97">
        <f>G77</f>
        <v>1050</v>
      </c>
      <c r="H75" s="97"/>
      <c r="I75" s="97"/>
      <c r="J75" s="97"/>
    </row>
    <row r="76" spans="1:10">
      <c r="A76" s="96"/>
      <c r="B76" s="96"/>
      <c r="C76" s="96"/>
      <c r="D76" s="96"/>
      <c r="E76" s="96"/>
      <c r="F76" s="96"/>
      <c r="G76" s="97"/>
      <c r="H76" s="97"/>
      <c r="I76" s="97"/>
      <c r="J76" s="97"/>
    </row>
    <row r="77" spans="1:10">
      <c r="A77" s="81" t="s">
        <v>48</v>
      </c>
      <c r="B77" s="81"/>
      <c r="C77" s="81"/>
      <c r="D77" s="81"/>
      <c r="E77" s="81"/>
      <c r="F77" s="81"/>
      <c r="G77" s="97">
        <f>((E68*E69)*E71)</f>
        <v>1050</v>
      </c>
      <c r="H77" s="97"/>
      <c r="I77" s="97"/>
      <c r="J77" s="98" t="s">
        <v>44</v>
      </c>
    </row>
    <row r="78" spans="1:10">
      <c r="A78" s="81"/>
      <c r="B78" s="81"/>
      <c r="C78" s="81"/>
      <c r="D78" s="81"/>
      <c r="E78" s="81"/>
      <c r="F78" s="81"/>
      <c r="G78" s="97"/>
      <c r="H78" s="97"/>
      <c r="I78" s="97"/>
      <c r="J78" s="98"/>
    </row>
    <row r="79" spans="1:10">
      <c r="A79" s="74" t="s">
        <v>47</v>
      </c>
      <c r="B79" s="74"/>
      <c r="C79" s="74"/>
      <c r="D79" s="74"/>
      <c r="E79" s="74"/>
      <c r="F79" s="74"/>
      <c r="G79" s="97">
        <f>(G77*E72)*E73</f>
        <v>6048</v>
      </c>
      <c r="H79" s="97"/>
      <c r="I79" s="97"/>
      <c r="J79" s="98" t="s">
        <v>49</v>
      </c>
    </row>
    <row r="80" spans="1:10">
      <c r="A80" s="74"/>
      <c r="B80" s="74"/>
      <c r="C80" s="74"/>
      <c r="D80" s="74"/>
      <c r="E80" s="74"/>
      <c r="F80" s="74"/>
      <c r="G80" s="97"/>
      <c r="H80" s="97"/>
      <c r="I80" s="97"/>
      <c r="J80" s="98"/>
    </row>
    <row r="81" spans="1:10">
      <c r="A81" s="74"/>
      <c r="B81" s="74"/>
      <c r="C81" s="74"/>
      <c r="D81" s="74"/>
      <c r="E81" s="74"/>
      <c r="F81" s="74"/>
      <c r="G81" s="97"/>
      <c r="H81" s="97"/>
      <c r="I81" s="97"/>
      <c r="J81" s="98"/>
    </row>
    <row r="82" spans="1:10">
      <c r="A82" s="96" t="s">
        <v>51</v>
      </c>
      <c r="B82" s="96"/>
      <c r="C82" s="96"/>
      <c r="D82" s="96"/>
      <c r="E82" s="96"/>
      <c r="F82" s="96"/>
      <c r="G82" s="97">
        <f>E69*E68</f>
        <v>7000</v>
      </c>
      <c r="H82" s="97"/>
      <c r="I82" s="97"/>
      <c r="J82" s="98" t="s">
        <v>46</v>
      </c>
    </row>
    <row r="83" spans="1:10">
      <c r="A83" s="96"/>
      <c r="B83" s="96"/>
      <c r="C83" s="96"/>
      <c r="D83" s="96"/>
      <c r="E83" s="96"/>
      <c r="F83" s="96"/>
      <c r="G83" s="97"/>
      <c r="H83" s="97"/>
      <c r="I83" s="97"/>
      <c r="J83" s="98"/>
    </row>
    <row r="84" spans="1:10">
      <c r="A84" s="96" t="s">
        <v>50</v>
      </c>
      <c r="B84" s="96"/>
      <c r="C84" s="96"/>
      <c r="D84" s="96"/>
      <c r="E84" s="96"/>
      <c r="F84" s="96"/>
      <c r="G84" s="97">
        <f>G82*E71</f>
        <v>1050</v>
      </c>
      <c r="H84" s="97"/>
      <c r="I84" s="97"/>
      <c r="J84" s="98" t="s">
        <v>44</v>
      </c>
    </row>
    <row r="85" spans="1:10">
      <c r="A85" s="96"/>
      <c r="B85" s="96"/>
      <c r="C85" s="96"/>
      <c r="D85" s="96"/>
      <c r="E85" s="96"/>
      <c r="F85" s="96"/>
      <c r="G85" s="97"/>
      <c r="H85" s="97"/>
      <c r="I85" s="97"/>
      <c r="J85" s="98"/>
    </row>
    <row r="86" spans="1:10">
      <c r="A86" s="96" t="s">
        <v>45</v>
      </c>
      <c r="B86" s="96"/>
      <c r="C86" s="96"/>
      <c r="D86" s="96"/>
      <c r="E86" s="96"/>
      <c r="F86" s="96"/>
      <c r="G86" s="97">
        <v>1.2</v>
      </c>
      <c r="H86" s="97"/>
      <c r="I86" s="97"/>
      <c r="J86" s="98" t="s">
        <v>44</v>
      </c>
    </row>
    <row r="87" spans="1:10">
      <c r="A87" s="96"/>
      <c r="B87" s="96"/>
      <c r="C87" s="96"/>
      <c r="D87" s="96"/>
      <c r="E87" s="96"/>
      <c r="F87" s="96"/>
      <c r="G87" s="97"/>
      <c r="H87" s="97"/>
      <c r="I87" s="97"/>
      <c r="J87" s="98"/>
    </row>
    <row r="88" spans="1:10">
      <c r="A88" s="99"/>
      <c r="B88" s="100"/>
      <c r="C88" s="100"/>
      <c r="D88" s="100"/>
      <c r="E88" s="100"/>
      <c r="F88" s="100"/>
      <c r="G88" s="100"/>
      <c r="H88" s="100"/>
      <c r="I88" s="100"/>
      <c r="J88" s="101"/>
    </row>
    <row r="89" spans="1:10">
      <c r="A89" s="102"/>
      <c r="B89" s="60"/>
      <c r="C89" s="60"/>
      <c r="D89" s="60"/>
      <c r="E89" s="60"/>
      <c r="F89" s="60"/>
      <c r="G89" s="60"/>
      <c r="H89" s="60"/>
      <c r="I89" s="60"/>
      <c r="J89" s="103"/>
    </row>
    <row r="90" spans="1:10">
      <c r="A90" s="104"/>
      <c r="B90" s="83"/>
      <c r="C90" s="83"/>
      <c r="D90" s="83"/>
      <c r="E90" s="83"/>
      <c r="F90" s="83"/>
      <c r="G90" s="83"/>
      <c r="H90" s="83"/>
      <c r="I90" s="83"/>
      <c r="J90" s="105"/>
    </row>
    <row r="91" spans="1:10" ht="15.6">
      <c r="A91" s="94" t="s">
        <v>162</v>
      </c>
      <c r="B91" s="94"/>
      <c r="C91" s="94"/>
      <c r="D91" s="94"/>
      <c r="E91" s="94"/>
      <c r="F91" s="94"/>
      <c r="G91" s="94"/>
      <c r="H91" s="94"/>
      <c r="I91" s="94"/>
      <c r="J91" s="94"/>
    </row>
    <row r="92" spans="1:10">
      <c r="A92" s="98" t="s">
        <v>70</v>
      </c>
      <c r="B92" s="98"/>
      <c r="C92" s="98"/>
      <c r="D92" s="98"/>
      <c r="E92" s="18">
        <v>2700</v>
      </c>
      <c r="F92" s="99"/>
      <c r="G92" s="100"/>
      <c r="H92" s="100"/>
      <c r="I92" s="100"/>
      <c r="J92" s="101"/>
    </row>
    <row r="93" spans="1:10">
      <c r="A93" s="98" t="s">
        <v>71</v>
      </c>
      <c r="B93" s="98"/>
      <c r="C93" s="98"/>
      <c r="D93" s="98"/>
      <c r="E93" s="18">
        <v>5.5</v>
      </c>
      <c r="F93" s="102"/>
      <c r="G93" s="60"/>
      <c r="H93" s="60"/>
      <c r="I93" s="60"/>
      <c r="J93" s="103"/>
    </row>
    <row r="94" spans="1:10">
      <c r="A94" s="98" t="s">
        <v>74</v>
      </c>
      <c r="B94" s="98"/>
      <c r="C94" s="98"/>
      <c r="D94" s="98"/>
      <c r="E94" s="18">
        <v>0.5</v>
      </c>
      <c r="F94" s="102"/>
      <c r="G94" s="60"/>
      <c r="H94" s="60"/>
      <c r="I94" s="60"/>
      <c r="J94" s="103"/>
    </row>
    <row r="95" spans="1:10">
      <c r="A95" s="98" t="s">
        <v>72</v>
      </c>
      <c r="B95" s="98"/>
      <c r="C95" s="98"/>
      <c r="D95" s="98"/>
      <c r="E95" s="18">
        <v>0.15</v>
      </c>
      <c r="F95" s="102"/>
      <c r="G95" s="60"/>
      <c r="H95" s="60"/>
      <c r="I95" s="60"/>
      <c r="J95" s="103"/>
    </row>
    <row r="96" spans="1:10">
      <c r="A96" s="98" t="s">
        <v>73</v>
      </c>
      <c r="B96" s="98"/>
      <c r="C96" s="98"/>
      <c r="D96" s="98"/>
      <c r="E96" s="18">
        <v>1.8</v>
      </c>
      <c r="F96" s="102"/>
      <c r="G96" s="60"/>
      <c r="H96" s="60"/>
      <c r="I96" s="60"/>
      <c r="J96" s="103"/>
    </row>
    <row r="97" spans="1:10">
      <c r="A97" s="79" t="s">
        <v>75</v>
      </c>
      <c r="B97" s="79"/>
      <c r="C97" s="79"/>
      <c r="D97" s="79"/>
      <c r="E97" s="112">
        <v>4.3499999999999996</v>
      </c>
      <c r="F97" s="102"/>
      <c r="G97" s="60"/>
      <c r="H97" s="60"/>
      <c r="I97" s="60"/>
      <c r="J97" s="103"/>
    </row>
    <row r="98" spans="1:10">
      <c r="A98" s="79"/>
      <c r="B98" s="79"/>
      <c r="C98" s="79"/>
      <c r="D98" s="79"/>
      <c r="E98" s="112"/>
      <c r="F98" s="104"/>
      <c r="G98" s="83"/>
      <c r="H98" s="83"/>
      <c r="I98" s="83"/>
      <c r="J98" s="105"/>
    </row>
    <row r="99" spans="1:10">
      <c r="A99" s="96" t="s">
        <v>155</v>
      </c>
      <c r="B99" s="96"/>
      <c r="C99" s="96"/>
      <c r="D99" s="96"/>
      <c r="E99" s="96"/>
      <c r="F99" s="96"/>
      <c r="G99" s="97">
        <f>G101</f>
        <v>2227.5</v>
      </c>
      <c r="H99" s="97"/>
      <c r="I99" s="97"/>
      <c r="J99" s="97"/>
    </row>
    <row r="100" spans="1:10">
      <c r="A100" s="96"/>
      <c r="B100" s="96"/>
      <c r="C100" s="96"/>
      <c r="D100" s="96"/>
      <c r="E100" s="96"/>
      <c r="F100" s="96"/>
      <c r="G100" s="97"/>
      <c r="H100" s="97"/>
      <c r="I100" s="97"/>
      <c r="J100" s="97"/>
    </row>
    <row r="101" spans="1:10">
      <c r="A101" s="81" t="s">
        <v>48</v>
      </c>
      <c r="B101" s="81"/>
      <c r="C101" s="81"/>
      <c r="D101" s="81"/>
      <c r="E101" s="81"/>
      <c r="F101" s="81"/>
      <c r="G101" s="97">
        <f>((E92*E93)*E95)</f>
        <v>2227.5</v>
      </c>
      <c r="H101" s="97"/>
      <c r="I101" s="97"/>
      <c r="J101" s="98" t="s">
        <v>44</v>
      </c>
    </row>
    <row r="102" spans="1:10">
      <c r="A102" s="81"/>
      <c r="B102" s="81"/>
      <c r="C102" s="81"/>
      <c r="D102" s="81"/>
      <c r="E102" s="81"/>
      <c r="F102" s="81"/>
      <c r="G102" s="97"/>
      <c r="H102" s="97"/>
      <c r="I102" s="97"/>
      <c r="J102" s="98"/>
    </row>
    <row r="103" spans="1:10">
      <c r="A103" s="74" t="s">
        <v>47</v>
      </c>
      <c r="B103" s="74"/>
      <c r="C103" s="74"/>
      <c r="D103" s="74"/>
      <c r="E103" s="74"/>
      <c r="F103" s="74"/>
      <c r="G103" s="97">
        <f>(G101*E96)*E97</f>
        <v>17441.324999999997</v>
      </c>
      <c r="H103" s="97"/>
      <c r="I103" s="97"/>
      <c r="J103" s="98" t="s">
        <v>49</v>
      </c>
    </row>
    <row r="104" spans="1:10">
      <c r="A104" s="74"/>
      <c r="B104" s="74"/>
      <c r="C104" s="74"/>
      <c r="D104" s="74"/>
      <c r="E104" s="74"/>
      <c r="F104" s="74"/>
      <c r="G104" s="97"/>
      <c r="H104" s="97"/>
      <c r="I104" s="97"/>
      <c r="J104" s="98"/>
    </row>
    <row r="105" spans="1:10">
      <c r="A105" s="74"/>
      <c r="B105" s="74"/>
      <c r="C105" s="74"/>
      <c r="D105" s="74"/>
      <c r="E105" s="74"/>
      <c r="F105" s="74"/>
      <c r="G105" s="97"/>
      <c r="H105" s="97"/>
      <c r="I105" s="97"/>
      <c r="J105" s="98"/>
    </row>
    <row r="106" spans="1:10">
      <c r="A106" s="96" t="s">
        <v>51</v>
      </c>
      <c r="B106" s="96"/>
      <c r="C106" s="96"/>
      <c r="D106" s="96"/>
      <c r="E106" s="96"/>
      <c r="F106" s="96"/>
      <c r="G106" s="97">
        <f>E93*E92</f>
        <v>14850</v>
      </c>
      <c r="H106" s="97"/>
      <c r="I106" s="97"/>
      <c r="J106" s="98" t="s">
        <v>46</v>
      </c>
    </row>
    <row r="107" spans="1:10">
      <c r="A107" s="96"/>
      <c r="B107" s="96"/>
      <c r="C107" s="96"/>
      <c r="D107" s="96"/>
      <c r="E107" s="96"/>
      <c r="F107" s="96"/>
      <c r="G107" s="97"/>
      <c r="H107" s="97"/>
      <c r="I107" s="97"/>
      <c r="J107" s="98"/>
    </row>
    <row r="108" spans="1:10">
      <c r="A108" s="96" t="s">
        <v>50</v>
      </c>
      <c r="B108" s="96"/>
      <c r="C108" s="96"/>
      <c r="D108" s="96"/>
      <c r="E108" s="96"/>
      <c r="F108" s="96"/>
      <c r="G108" s="97">
        <f>G106*E95</f>
        <v>2227.5</v>
      </c>
      <c r="H108" s="97"/>
      <c r="I108" s="97"/>
      <c r="J108" s="98" t="s">
        <v>44</v>
      </c>
    </row>
    <row r="109" spans="1:10">
      <c r="A109" s="96"/>
      <c r="B109" s="96"/>
      <c r="C109" s="96"/>
      <c r="D109" s="96"/>
      <c r="E109" s="96"/>
      <c r="F109" s="96"/>
      <c r="G109" s="97"/>
      <c r="H109" s="97"/>
      <c r="I109" s="97"/>
      <c r="J109" s="98"/>
    </row>
    <row r="110" spans="1:10">
      <c r="A110" s="96" t="s">
        <v>45</v>
      </c>
      <c r="B110" s="96"/>
      <c r="C110" s="96"/>
      <c r="D110" s="96"/>
      <c r="E110" s="96"/>
      <c r="F110" s="96"/>
      <c r="G110" s="97">
        <v>2.1</v>
      </c>
      <c r="H110" s="97"/>
      <c r="I110" s="97"/>
      <c r="J110" s="98" t="s">
        <v>44</v>
      </c>
    </row>
    <row r="111" spans="1:10">
      <c r="A111" s="96"/>
      <c r="B111" s="96"/>
      <c r="C111" s="96"/>
      <c r="D111" s="96"/>
      <c r="E111" s="96"/>
      <c r="F111" s="96"/>
      <c r="G111" s="97"/>
      <c r="H111" s="97"/>
      <c r="I111" s="97"/>
      <c r="J111" s="98"/>
    </row>
    <row r="115" spans="1:11">
      <c r="A115" s="60" t="s">
        <v>67</v>
      </c>
      <c r="B115" s="60"/>
      <c r="C115" s="60"/>
      <c r="D115" s="60"/>
      <c r="E115" s="60"/>
      <c r="F115" s="60"/>
      <c r="G115" s="60"/>
      <c r="H115" s="60"/>
      <c r="I115" s="60"/>
      <c r="J115" s="60"/>
    </row>
    <row r="116" spans="1:11" ht="15.6">
      <c r="A116" s="71" t="s">
        <v>33</v>
      </c>
      <c r="B116" s="71"/>
      <c r="C116" s="71"/>
      <c r="D116" s="71"/>
      <c r="E116" s="71"/>
      <c r="F116" s="71"/>
      <c r="G116" s="71"/>
      <c r="H116" s="71"/>
      <c r="I116" s="71"/>
      <c r="J116" s="71"/>
      <c r="K116" s="51"/>
    </row>
    <row r="117" spans="1:11" ht="15.6">
      <c r="A117" s="69" t="s">
        <v>34</v>
      </c>
      <c r="B117" s="69"/>
      <c r="C117" s="69"/>
      <c r="D117" s="69"/>
      <c r="E117" s="69"/>
      <c r="F117" s="69"/>
      <c r="G117" s="69"/>
      <c r="H117" s="69"/>
      <c r="I117" s="69"/>
      <c r="J117" s="69"/>
      <c r="K117" s="50"/>
    </row>
    <row r="118" spans="1:11" ht="15.6">
      <c r="A118" s="69" t="s">
        <v>66</v>
      </c>
      <c r="B118" s="69"/>
      <c r="C118" s="69"/>
      <c r="D118" s="69"/>
      <c r="E118" s="69"/>
      <c r="F118" s="69"/>
      <c r="G118" s="69"/>
      <c r="H118" s="69"/>
      <c r="I118" s="69"/>
      <c r="J118" s="69"/>
      <c r="K118" s="50"/>
    </row>
  </sheetData>
  <mergeCells count="141">
    <mergeCell ref="A115:J115"/>
    <mergeCell ref="A116:J116"/>
    <mergeCell ref="A117:J117"/>
    <mergeCell ref="A118:J118"/>
    <mergeCell ref="A110:F111"/>
    <mergeCell ref="G110:I111"/>
    <mergeCell ref="J110:J111"/>
    <mergeCell ref="A106:F107"/>
    <mergeCell ref="G106:I107"/>
    <mergeCell ref="J106:J107"/>
    <mergeCell ref="A108:F109"/>
    <mergeCell ref="G108:I109"/>
    <mergeCell ref="J108:J109"/>
    <mergeCell ref="G99:I100"/>
    <mergeCell ref="J99:J100"/>
    <mergeCell ref="A101:F102"/>
    <mergeCell ref="G101:I102"/>
    <mergeCell ref="J101:J102"/>
    <mergeCell ref="A103:F105"/>
    <mergeCell ref="G103:I105"/>
    <mergeCell ref="J103:J105"/>
    <mergeCell ref="A94:D94"/>
    <mergeCell ref="A95:D95"/>
    <mergeCell ref="A96:D96"/>
    <mergeCell ref="A97:D98"/>
    <mergeCell ref="E97:E98"/>
    <mergeCell ref="A99:F100"/>
    <mergeCell ref="F92:J98"/>
    <mergeCell ref="A86:F87"/>
    <mergeCell ref="G86:I87"/>
    <mergeCell ref="J86:J87"/>
    <mergeCell ref="A91:J91"/>
    <mergeCell ref="A92:D92"/>
    <mergeCell ref="A93:D93"/>
    <mergeCell ref="A88:J90"/>
    <mergeCell ref="A84:F85"/>
    <mergeCell ref="G84:I85"/>
    <mergeCell ref="J84:J85"/>
    <mergeCell ref="A79:F81"/>
    <mergeCell ref="G79:I81"/>
    <mergeCell ref="J79:J81"/>
    <mergeCell ref="A82:F83"/>
    <mergeCell ref="G82:I83"/>
    <mergeCell ref="J82:J83"/>
    <mergeCell ref="A73:D74"/>
    <mergeCell ref="E73:E74"/>
    <mergeCell ref="A75:F76"/>
    <mergeCell ref="G75:I76"/>
    <mergeCell ref="J75:J76"/>
    <mergeCell ref="A77:F78"/>
    <mergeCell ref="G77:I78"/>
    <mergeCell ref="J77:J78"/>
    <mergeCell ref="F68:J74"/>
    <mergeCell ref="A67:J67"/>
    <mergeCell ref="A68:D68"/>
    <mergeCell ref="A69:D69"/>
    <mergeCell ref="A70:D70"/>
    <mergeCell ref="A71:D71"/>
    <mergeCell ref="A72:D72"/>
    <mergeCell ref="A65:F66"/>
    <mergeCell ref="G65:I66"/>
    <mergeCell ref="J65:J66"/>
    <mergeCell ref="A61:F62"/>
    <mergeCell ref="G61:I62"/>
    <mergeCell ref="J61:J62"/>
    <mergeCell ref="A63:F64"/>
    <mergeCell ref="G63:I64"/>
    <mergeCell ref="J63:J64"/>
    <mergeCell ref="G54:I55"/>
    <mergeCell ref="J54:J55"/>
    <mergeCell ref="A56:F57"/>
    <mergeCell ref="G56:I57"/>
    <mergeCell ref="J56:J57"/>
    <mergeCell ref="A58:F60"/>
    <mergeCell ref="G58:I60"/>
    <mergeCell ref="J58:J60"/>
    <mergeCell ref="A49:D49"/>
    <mergeCell ref="A50:D50"/>
    <mergeCell ref="A51:D51"/>
    <mergeCell ref="A52:D53"/>
    <mergeCell ref="E52:E53"/>
    <mergeCell ref="A54:F55"/>
    <mergeCell ref="F47:J53"/>
    <mergeCell ref="A44:F45"/>
    <mergeCell ref="G44:I45"/>
    <mergeCell ref="J44:J45"/>
    <mergeCell ref="A46:J46"/>
    <mergeCell ref="A47:D47"/>
    <mergeCell ref="A48:D48"/>
    <mergeCell ref="A40:F41"/>
    <mergeCell ref="G40:I41"/>
    <mergeCell ref="J40:J41"/>
    <mergeCell ref="A42:F43"/>
    <mergeCell ref="G42:I43"/>
    <mergeCell ref="J42:J43"/>
    <mergeCell ref="G33:I34"/>
    <mergeCell ref="J33:J34"/>
    <mergeCell ref="A35:F36"/>
    <mergeCell ref="G35:I36"/>
    <mergeCell ref="J35:J36"/>
    <mergeCell ref="A37:F39"/>
    <mergeCell ref="G37:I39"/>
    <mergeCell ref="J37:J39"/>
    <mergeCell ref="A33:F34"/>
    <mergeCell ref="A21:F22"/>
    <mergeCell ref="G21:I22"/>
    <mergeCell ref="J21:J22"/>
    <mergeCell ref="A25:J25"/>
    <mergeCell ref="A26:D26"/>
    <mergeCell ref="A27:D27"/>
    <mergeCell ref="A23:F24"/>
    <mergeCell ref="G23:I24"/>
    <mergeCell ref="J23:J24"/>
    <mergeCell ref="F26:J32"/>
    <mergeCell ref="A28:D28"/>
    <mergeCell ref="A29:D29"/>
    <mergeCell ref="A30:D30"/>
    <mergeCell ref="A31:D32"/>
    <mergeCell ref="E31:E32"/>
    <mergeCell ref="A1:J3"/>
    <mergeCell ref="A4:J4"/>
    <mergeCell ref="A10:D11"/>
    <mergeCell ref="E10:E11"/>
    <mergeCell ref="A19:F20"/>
    <mergeCell ref="G19:I20"/>
    <mergeCell ref="J19:J20"/>
    <mergeCell ref="F5:J11"/>
    <mergeCell ref="A16:F18"/>
    <mergeCell ref="G16:I18"/>
    <mergeCell ref="J16:J18"/>
    <mergeCell ref="A14:F15"/>
    <mergeCell ref="J12:J13"/>
    <mergeCell ref="J14:J15"/>
    <mergeCell ref="G12:I13"/>
    <mergeCell ref="G14:I15"/>
    <mergeCell ref="A5:D5"/>
    <mergeCell ref="A6:D6"/>
    <mergeCell ref="A8:D8"/>
    <mergeCell ref="A12:F13"/>
    <mergeCell ref="A7:D7"/>
    <mergeCell ref="A9:D9"/>
  </mergeCells>
  <phoneticPr fontId="5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683E0-E095-44C6-8899-79B7DE09780D}">
  <dimension ref="A1:O41"/>
  <sheetViews>
    <sheetView zoomScale="120" zoomScaleNormal="120" workbookViewId="0">
      <selection activeCell="A38" sqref="A38:K41"/>
    </sheetView>
  </sheetViews>
  <sheetFormatPr defaultRowHeight="14.4"/>
  <cols>
    <col min="1" max="1" width="8.77734375" customWidth="1"/>
    <col min="2" max="2" width="33.44140625" customWidth="1"/>
    <col min="3" max="3" width="11.21875" customWidth="1"/>
    <col min="4" max="8" width="9" bestFit="1" customWidth="1"/>
    <col min="9" max="9" width="15.44140625" customWidth="1"/>
    <col min="10" max="10" width="10.33203125" customWidth="1"/>
    <col min="11" max="11" width="11.44140625" customWidth="1"/>
  </cols>
  <sheetData>
    <row r="1" spans="1:15" ht="14.4" customHeight="1">
      <c r="A1" s="113" t="s">
        <v>125</v>
      </c>
      <c r="B1" s="113"/>
      <c r="C1" s="113" t="s">
        <v>121</v>
      </c>
      <c r="D1" s="113"/>
      <c r="E1" s="113"/>
      <c r="F1" s="113"/>
      <c r="G1" s="113"/>
      <c r="H1" s="113"/>
      <c r="I1" s="113"/>
      <c r="J1" s="113"/>
      <c r="K1" s="113"/>
      <c r="L1" s="20"/>
      <c r="M1" s="20"/>
      <c r="N1" s="20"/>
      <c r="O1" s="20"/>
    </row>
    <row r="2" spans="1:15" ht="14.4" customHeight="1">
      <c r="A2" s="113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20"/>
      <c r="M2" s="20"/>
      <c r="N2" s="20"/>
      <c r="O2" s="20"/>
    </row>
    <row r="3" spans="1:15">
      <c r="A3" s="119" t="s">
        <v>90</v>
      </c>
      <c r="B3" s="119" t="s">
        <v>91</v>
      </c>
      <c r="C3" s="119" t="s">
        <v>92</v>
      </c>
      <c r="D3" s="120" t="s">
        <v>93</v>
      </c>
      <c r="E3" s="23" t="s">
        <v>94</v>
      </c>
      <c r="F3" s="121" t="s">
        <v>95</v>
      </c>
      <c r="G3" s="121"/>
      <c r="H3" s="121" t="s">
        <v>96</v>
      </c>
      <c r="I3" s="122" t="s">
        <v>127</v>
      </c>
      <c r="J3" s="118" t="s">
        <v>97</v>
      </c>
      <c r="K3" s="118" t="s">
        <v>133</v>
      </c>
    </row>
    <row r="4" spans="1:15" ht="29.4" customHeight="1">
      <c r="A4" s="119"/>
      <c r="B4" s="119"/>
      <c r="C4" s="119"/>
      <c r="D4" s="120"/>
      <c r="E4" s="23" t="s">
        <v>98</v>
      </c>
      <c r="F4" s="121"/>
      <c r="G4" s="121"/>
      <c r="H4" s="121"/>
      <c r="I4" s="122"/>
      <c r="J4" s="118"/>
      <c r="K4" s="118"/>
    </row>
    <row r="5" spans="1:15">
      <c r="A5" s="22">
        <v>1</v>
      </c>
      <c r="B5" s="116" t="s">
        <v>121</v>
      </c>
      <c r="C5" s="116"/>
      <c r="D5" s="116"/>
      <c r="E5" s="116"/>
      <c r="F5" s="116"/>
      <c r="G5" s="116"/>
      <c r="H5" s="116"/>
      <c r="I5" s="116"/>
      <c r="J5" s="116"/>
      <c r="K5" s="116"/>
    </row>
    <row r="6" spans="1:15">
      <c r="A6" s="22" t="s">
        <v>99</v>
      </c>
      <c r="B6" s="116" t="s">
        <v>100</v>
      </c>
      <c r="C6" s="116"/>
      <c r="D6" s="116"/>
      <c r="E6" s="116"/>
      <c r="F6" s="116"/>
      <c r="G6" s="116"/>
      <c r="H6" s="116"/>
      <c r="I6" s="116"/>
      <c r="J6" s="116"/>
      <c r="K6" s="116"/>
    </row>
    <row r="7" spans="1:15">
      <c r="A7" s="24" t="s">
        <v>101</v>
      </c>
      <c r="B7" s="25" t="s">
        <v>102</v>
      </c>
      <c r="C7" s="24" t="s">
        <v>103</v>
      </c>
      <c r="D7" s="26">
        <v>1</v>
      </c>
      <c r="E7" s="26">
        <v>371</v>
      </c>
      <c r="F7" s="123" t="s">
        <v>128</v>
      </c>
      <c r="G7" s="123"/>
      <c r="H7" s="124" t="s">
        <v>104</v>
      </c>
      <c r="I7" s="27">
        <v>315.62</v>
      </c>
      <c r="J7" s="28">
        <f>I7</f>
        <v>315.62</v>
      </c>
      <c r="K7" s="29">
        <f>J7</f>
        <v>315.62</v>
      </c>
    </row>
    <row r="8" spans="1:15">
      <c r="A8" s="24" t="s">
        <v>105</v>
      </c>
      <c r="B8" s="25" t="s">
        <v>106</v>
      </c>
      <c r="C8" s="24" t="s">
        <v>103</v>
      </c>
      <c r="D8" s="26">
        <v>3</v>
      </c>
      <c r="E8" s="26">
        <v>371</v>
      </c>
      <c r="F8" s="123"/>
      <c r="G8" s="123"/>
      <c r="H8" s="124"/>
      <c r="I8" s="27">
        <v>315.62</v>
      </c>
      <c r="J8" s="27">
        <f>I8*D8</f>
        <v>946.86</v>
      </c>
      <c r="K8" s="29">
        <f>J8</f>
        <v>946.86</v>
      </c>
    </row>
    <row r="9" spans="1:15">
      <c r="A9" s="117" t="s">
        <v>107</v>
      </c>
      <c r="B9" s="117"/>
      <c r="C9" s="117"/>
      <c r="D9" s="117"/>
      <c r="E9" s="117"/>
      <c r="F9" s="117"/>
      <c r="G9" s="117"/>
      <c r="H9" s="117"/>
      <c r="I9" s="117"/>
      <c r="J9" s="117"/>
      <c r="K9" s="21">
        <f>SUM(K7:K8)</f>
        <v>1262.48</v>
      </c>
    </row>
    <row r="10" spans="1:15">
      <c r="A10" s="22" t="s">
        <v>108</v>
      </c>
      <c r="B10" s="30" t="s">
        <v>134</v>
      </c>
      <c r="C10" s="119" t="s">
        <v>92</v>
      </c>
      <c r="D10" s="120" t="s">
        <v>93</v>
      </c>
      <c r="E10" s="114" t="s">
        <v>130</v>
      </c>
      <c r="F10" s="115" t="s">
        <v>131</v>
      </c>
      <c r="G10" s="115" t="s">
        <v>132</v>
      </c>
      <c r="H10" s="119" t="s">
        <v>109</v>
      </c>
      <c r="I10" s="119" t="s">
        <v>110</v>
      </c>
      <c r="J10" s="122" t="s">
        <v>111</v>
      </c>
      <c r="K10" s="118" t="s">
        <v>97</v>
      </c>
    </row>
    <row r="11" spans="1:15" ht="28.2" customHeight="1">
      <c r="A11" s="31" t="s">
        <v>112</v>
      </c>
      <c r="B11" s="30" t="s">
        <v>113</v>
      </c>
      <c r="C11" s="119"/>
      <c r="D11" s="120"/>
      <c r="E11" s="114"/>
      <c r="F11" s="115"/>
      <c r="G11" s="115"/>
      <c r="H11" s="119"/>
      <c r="I11" s="119"/>
      <c r="J11" s="122"/>
      <c r="K11" s="118"/>
    </row>
    <row r="12" spans="1:15" ht="29.4" customHeight="1">
      <c r="A12" s="24" t="s">
        <v>122</v>
      </c>
      <c r="B12" s="32" t="s">
        <v>135</v>
      </c>
      <c r="C12" s="24" t="s">
        <v>124</v>
      </c>
      <c r="D12" s="33">
        <v>1</v>
      </c>
      <c r="E12" s="26">
        <v>371</v>
      </c>
      <c r="F12" s="26">
        <v>60</v>
      </c>
      <c r="G12" s="26">
        <f t="shared" ref="G12" si="0">E12/F12</f>
        <v>6.1833333333333336</v>
      </c>
      <c r="H12" s="34">
        <v>1</v>
      </c>
      <c r="I12" s="34">
        <v>1</v>
      </c>
      <c r="J12" s="35">
        <v>286.51769999999999</v>
      </c>
      <c r="K12" s="36">
        <f t="shared" ref="K12" si="1">TRUNC(((E12*H12*I12)/F12)*J12*D12,2)</f>
        <v>1771.63</v>
      </c>
    </row>
    <row r="13" spans="1:15">
      <c r="A13" s="116"/>
      <c r="B13" s="116"/>
      <c r="C13" s="116"/>
      <c r="D13" s="116"/>
      <c r="E13" s="116"/>
      <c r="F13" s="116"/>
      <c r="G13" s="116"/>
      <c r="H13" s="116"/>
      <c r="I13" s="116"/>
      <c r="J13" s="116"/>
      <c r="K13" s="21">
        <f>SUM(K12:K12)</f>
        <v>1771.63</v>
      </c>
    </row>
    <row r="14" spans="1:15">
      <c r="A14" s="22" t="s">
        <v>114</v>
      </c>
      <c r="B14" s="30" t="s">
        <v>136</v>
      </c>
      <c r="C14" s="119" t="s">
        <v>92</v>
      </c>
      <c r="D14" s="120" t="s">
        <v>93</v>
      </c>
      <c r="E14" s="114" t="s">
        <v>94</v>
      </c>
      <c r="F14" s="115" t="s">
        <v>129</v>
      </c>
      <c r="G14" s="121"/>
      <c r="H14" s="121" t="s">
        <v>109</v>
      </c>
      <c r="I14" s="121" t="s">
        <v>110</v>
      </c>
      <c r="J14" s="122" t="s">
        <v>115</v>
      </c>
      <c r="K14" s="118" t="s">
        <v>97</v>
      </c>
    </row>
    <row r="15" spans="1:15" ht="30" customHeight="1">
      <c r="A15" s="22" t="s">
        <v>112</v>
      </c>
      <c r="B15" s="30" t="s">
        <v>113</v>
      </c>
      <c r="C15" s="119"/>
      <c r="D15" s="120"/>
      <c r="E15" s="114"/>
      <c r="F15" s="115"/>
      <c r="G15" s="121"/>
      <c r="H15" s="121"/>
      <c r="I15" s="121"/>
      <c r="J15" s="122"/>
      <c r="K15" s="118"/>
    </row>
    <row r="16" spans="1:15" ht="28.2" customHeight="1">
      <c r="A16" s="37" t="s">
        <v>116</v>
      </c>
      <c r="B16" s="38" t="s">
        <v>117</v>
      </c>
      <c r="C16" s="24" t="s">
        <v>124</v>
      </c>
      <c r="D16" s="39">
        <v>1</v>
      </c>
      <c r="E16" s="26">
        <v>371</v>
      </c>
      <c r="F16" s="40">
        <v>60</v>
      </c>
      <c r="G16" s="121"/>
      <c r="H16" s="40">
        <v>1</v>
      </c>
      <c r="I16" s="41">
        <v>1</v>
      </c>
      <c r="J16" s="42">
        <v>400.13630000000001</v>
      </c>
      <c r="K16" s="36">
        <f t="shared" ref="K16:K19" si="2">TRUNC((E16*H16*I16/F16)*J16*D16,2)</f>
        <v>2474.17</v>
      </c>
    </row>
    <row r="17" spans="1:11" ht="42" customHeight="1">
      <c r="A17" s="37" t="s">
        <v>119</v>
      </c>
      <c r="B17" s="43" t="s">
        <v>138</v>
      </c>
      <c r="C17" s="24" t="s">
        <v>124</v>
      </c>
      <c r="D17" s="39">
        <v>1</v>
      </c>
      <c r="E17" s="26">
        <v>371</v>
      </c>
      <c r="F17" s="40">
        <v>60</v>
      </c>
      <c r="G17" s="121"/>
      <c r="H17" s="40">
        <v>1</v>
      </c>
      <c r="I17" s="41">
        <v>1</v>
      </c>
      <c r="J17" s="42">
        <v>400.13630000000001</v>
      </c>
      <c r="K17" s="36">
        <f t="shared" si="2"/>
        <v>2474.17</v>
      </c>
    </row>
    <row r="18" spans="1:11" ht="41.4" customHeight="1">
      <c r="A18" s="37" t="s">
        <v>123</v>
      </c>
      <c r="B18" s="43" t="s">
        <v>137</v>
      </c>
      <c r="C18" s="24" t="s">
        <v>124</v>
      </c>
      <c r="D18" s="39">
        <v>1</v>
      </c>
      <c r="E18" s="26">
        <v>371</v>
      </c>
      <c r="F18" s="40">
        <v>60</v>
      </c>
      <c r="G18" s="121"/>
      <c r="H18" s="40">
        <v>1</v>
      </c>
      <c r="I18" s="41">
        <v>0.5</v>
      </c>
      <c r="J18" s="42">
        <v>400.13630000000001</v>
      </c>
      <c r="K18" s="36">
        <f t="shared" si="2"/>
        <v>1237.08</v>
      </c>
    </row>
    <row r="19" spans="1:11" ht="28.2" customHeight="1">
      <c r="A19" s="37" t="s">
        <v>118</v>
      </c>
      <c r="B19" s="32" t="s">
        <v>139</v>
      </c>
      <c r="C19" s="24" t="s">
        <v>124</v>
      </c>
      <c r="D19" s="39">
        <v>1</v>
      </c>
      <c r="E19" s="26">
        <v>371</v>
      </c>
      <c r="F19" s="40">
        <v>60</v>
      </c>
      <c r="G19" s="121"/>
      <c r="H19" s="40">
        <v>1</v>
      </c>
      <c r="I19" s="41">
        <v>1</v>
      </c>
      <c r="J19" s="42">
        <v>400.13630000000001</v>
      </c>
      <c r="K19" s="36">
        <f t="shared" si="2"/>
        <v>2474.17</v>
      </c>
    </row>
    <row r="20" spans="1:11">
      <c r="A20" s="116" t="s">
        <v>120</v>
      </c>
      <c r="B20" s="116"/>
      <c r="C20" s="116"/>
      <c r="D20" s="116"/>
      <c r="E20" s="116"/>
      <c r="F20" s="116"/>
      <c r="G20" s="116"/>
      <c r="H20" s="116"/>
      <c r="I20" s="116"/>
      <c r="J20" s="116"/>
      <c r="K20" s="21">
        <f>SUM(K16:K19)</f>
        <v>8659.59</v>
      </c>
    </row>
    <row r="21" spans="1:11">
      <c r="A21" s="117" t="s">
        <v>140</v>
      </c>
      <c r="B21" s="117"/>
      <c r="C21" s="117"/>
      <c r="D21" s="117"/>
      <c r="E21" s="117"/>
      <c r="F21" s="117"/>
      <c r="G21" s="117"/>
      <c r="H21" s="117"/>
      <c r="I21" s="117"/>
      <c r="J21" s="117"/>
      <c r="K21" s="44">
        <f>(K9+K13+K20)*2</f>
        <v>23387.4</v>
      </c>
    </row>
    <row r="26" spans="1:11" ht="14.4" customHeight="1">
      <c r="A26" s="69" t="s">
        <v>142</v>
      </c>
      <c r="B26" s="69"/>
      <c r="C26" s="69"/>
      <c r="D26" s="69"/>
      <c r="E26" s="69"/>
      <c r="F26" s="69"/>
      <c r="G26" s="69"/>
      <c r="H26" s="69"/>
      <c r="I26" s="69"/>
      <c r="J26" s="69"/>
      <c r="K26" s="69"/>
    </row>
    <row r="27" spans="1:11" ht="14.4" customHeight="1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</row>
    <row r="28" spans="1:11" ht="14.4" customHeight="1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</row>
    <row r="29" spans="1:11">
      <c r="B29" s="60"/>
      <c r="C29" s="60"/>
      <c r="D29" s="60"/>
    </row>
    <row r="31" spans="1:11">
      <c r="A31" s="60"/>
      <c r="B31" s="60"/>
      <c r="C31" s="60"/>
      <c r="D31" s="60"/>
      <c r="E31" s="60"/>
      <c r="F31" s="60"/>
      <c r="G31" s="60"/>
      <c r="H31" s="60"/>
      <c r="I31" s="60"/>
    </row>
    <row r="32" spans="1:11">
      <c r="A32" s="60"/>
      <c r="B32" s="60"/>
      <c r="C32" s="60"/>
      <c r="D32" s="60"/>
      <c r="E32" s="60"/>
      <c r="F32" s="60"/>
      <c r="G32" s="60"/>
      <c r="H32" s="60"/>
      <c r="I32" s="60"/>
    </row>
    <row r="33" spans="1:11">
      <c r="A33" s="60"/>
      <c r="B33" s="60"/>
      <c r="C33" s="60"/>
      <c r="D33" s="60"/>
      <c r="E33" s="60"/>
      <c r="F33" s="60"/>
      <c r="G33" s="60"/>
      <c r="H33" s="60"/>
      <c r="I33" s="60"/>
    </row>
    <row r="34" spans="1:11">
      <c r="A34" s="70"/>
      <c r="B34" s="70"/>
      <c r="C34" s="70"/>
      <c r="D34" s="70"/>
      <c r="E34" s="70"/>
      <c r="F34" s="70"/>
      <c r="G34" s="70"/>
      <c r="H34" s="70"/>
      <c r="I34" s="70"/>
    </row>
    <row r="35" spans="1:11">
      <c r="A35" s="60"/>
      <c r="B35" s="60"/>
      <c r="C35" s="60"/>
      <c r="D35" s="60"/>
      <c r="E35" s="60"/>
      <c r="F35" s="60"/>
      <c r="G35" s="60"/>
      <c r="H35" s="60"/>
      <c r="I35" s="60"/>
    </row>
    <row r="36" spans="1:11">
      <c r="A36" s="60"/>
      <c r="B36" s="60"/>
      <c r="C36" s="60"/>
      <c r="D36" s="60"/>
      <c r="E36" s="60"/>
      <c r="F36" s="60"/>
      <c r="G36" s="60"/>
      <c r="H36" s="60"/>
      <c r="I36" s="60"/>
    </row>
    <row r="38" spans="1:11">
      <c r="A38" s="60" t="s">
        <v>67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</row>
    <row r="39" spans="1:11" ht="15.6">
      <c r="A39" s="71" t="s">
        <v>33</v>
      </c>
      <c r="B39" s="71"/>
      <c r="C39" s="71"/>
      <c r="D39" s="71"/>
      <c r="E39" s="71"/>
      <c r="F39" s="71"/>
      <c r="G39" s="71"/>
      <c r="H39" s="71"/>
      <c r="I39" s="71"/>
      <c r="J39" s="71"/>
      <c r="K39" s="71"/>
    </row>
    <row r="40" spans="1:11" ht="15.6">
      <c r="A40" s="69" t="s">
        <v>34</v>
      </c>
      <c r="B40" s="69"/>
      <c r="C40" s="69"/>
      <c r="D40" s="69"/>
      <c r="E40" s="69"/>
      <c r="F40" s="69"/>
      <c r="G40" s="69"/>
      <c r="H40" s="69"/>
      <c r="I40" s="69"/>
      <c r="J40" s="69"/>
      <c r="K40" s="69"/>
    </row>
    <row r="41" spans="1:11" ht="15.6">
      <c r="A41" s="69" t="s">
        <v>66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</row>
  </sheetData>
  <mergeCells count="49">
    <mergeCell ref="A26:K28"/>
    <mergeCell ref="A38:K38"/>
    <mergeCell ref="A39:K39"/>
    <mergeCell ref="A40:K40"/>
    <mergeCell ref="A41:K41"/>
    <mergeCell ref="A34:I34"/>
    <mergeCell ref="A35:I35"/>
    <mergeCell ref="A36:I36"/>
    <mergeCell ref="B29:D29"/>
    <mergeCell ref="A31:I31"/>
    <mergeCell ref="A32:I32"/>
    <mergeCell ref="A33:I33"/>
    <mergeCell ref="A3:A4"/>
    <mergeCell ref="B3:B4"/>
    <mergeCell ref="C3:C4"/>
    <mergeCell ref="D3:D4"/>
    <mergeCell ref="F3:G4"/>
    <mergeCell ref="I3:I4"/>
    <mergeCell ref="J3:J4"/>
    <mergeCell ref="B5:K5"/>
    <mergeCell ref="B6:K6"/>
    <mergeCell ref="F7:G8"/>
    <mergeCell ref="H7:H8"/>
    <mergeCell ref="H3:H4"/>
    <mergeCell ref="I14:I15"/>
    <mergeCell ref="J14:J15"/>
    <mergeCell ref="K14:K15"/>
    <mergeCell ref="A9:J9"/>
    <mergeCell ref="C10:C11"/>
    <mergeCell ref="D10:D11"/>
    <mergeCell ref="H10:H11"/>
    <mergeCell ref="I10:I11"/>
    <mergeCell ref="J10:J11"/>
    <mergeCell ref="C1:K2"/>
    <mergeCell ref="E14:E15"/>
    <mergeCell ref="F14:F15"/>
    <mergeCell ref="A20:J20"/>
    <mergeCell ref="A21:J21"/>
    <mergeCell ref="E10:E11"/>
    <mergeCell ref="F10:F11"/>
    <mergeCell ref="G10:G11"/>
    <mergeCell ref="K3:K4"/>
    <mergeCell ref="A1:B2"/>
    <mergeCell ref="K10:K11"/>
    <mergeCell ref="A13:J13"/>
    <mergeCell ref="C14:C15"/>
    <mergeCell ref="D14:D15"/>
    <mergeCell ref="G14:G19"/>
    <mergeCell ref="H14:H15"/>
  </mergeCells>
  <pageMargins left="0.511811024" right="0.511811024" top="0.78740157499999996" bottom="0.78740157499999996" header="0.31496062000000002" footer="0.31496062000000002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B7F88-D9F9-40BA-88F8-1616EA684694}">
  <dimension ref="A1:Q73"/>
  <sheetViews>
    <sheetView tabSelected="1" topLeftCell="A58" zoomScaleNormal="100" workbookViewId="0">
      <selection activeCell="A61" sqref="A61"/>
    </sheetView>
  </sheetViews>
  <sheetFormatPr defaultRowHeight="14.4"/>
  <cols>
    <col min="1" max="1" width="8.88671875" customWidth="1"/>
    <col min="2" max="2" width="8.88671875" hidden="1" customWidth="1"/>
    <col min="8" max="8" width="8.88671875" customWidth="1"/>
    <col min="9" max="9" width="0.21875" hidden="1" customWidth="1"/>
  </cols>
  <sheetData>
    <row r="1" spans="1:17" ht="14.4" customHeight="1">
      <c r="A1" s="128" t="s">
        <v>147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</row>
    <row r="2" spans="1:17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</row>
    <row r="3" spans="1:17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</row>
    <row r="4" spans="1:17">
      <c r="A4" s="127" t="s">
        <v>36</v>
      </c>
      <c r="B4" s="127"/>
      <c r="C4" s="127" t="s">
        <v>143</v>
      </c>
      <c r="D4" s="127"/>
      <c r="E4" s="127"/>
      <c r="F4" s="127"/>
      <c r="G4" s="127"/>
      <c r="H4" s="127"/>
      <c r="I4" s="127"/>
      <c r="J4" s="126" t="s">
        <v>144</v>
      </c>
      <c r="K4" s="126"/>
      <c r="L4" s="126"/>
      <c r="M4" s="126"/>
      <c r="N4" s="126"/>
      <c r="O4" s="126"/>
      <c r="P4" s="126"/>
      <c r="Q4" s="126"/>
    </row>
    <row r="5" spans="1:17">
      <c r="A5" s="127"/>
      <c r="B5" s="127"/>
      <c r="C5" s="127"/>
      <c r="D5" s="127"/>
      <c r="E5" s="127"/>
      <c r="F5" s="127"/>
      <c r="G5" s="127"/>
      <c r="H5" s="127"/>
      <c r="I5" s="127"/>
      <c r="J5" s="126">
        <v>1</v>
      </c>
      <c r="K5" s="126"/>
      <c r="L5" s="126">
        <v>2</v>
      </c>
      <c r="M5" s="126"/>
      <c r="N5" s="126">
        <v>3</v>
      </c>
      <c r="O5" s="126"/>
      <c r="P5" s="126">
        <v>4</v>
      </c>
      <c r="Q5" s="126"/>
    </row>
    <row r="6" spans="1:17">
      <c r="A6" s="127">
        <v>1</v>
      </c>
      <c r="B6" s="127"/>
      <c r="C6" s="127" t="s">
        <v>60</v>
      </c>
      <c r="D6" s="127"/>
      <c r="E6" s="127"/>
      <c r="F6" s="127"/>
      <c r="G6" s="127"/>
      <c r="H6" s="127"/>
      <c r="I6" s="127"/>
      <c r="J6" s="125"/>
      <c r="K6" s="126"/>
      <c r="L6" s="125">
        <v>1</v>
      </c>
      <c r="M6" s="126"/>
      <c r="N6" s="125"/>
      <c r="O6" s="126"/>
      <c r="P6" s="126"/>
      <c r="Q6" s="126"/>
    </row>
    <row r="7" spans="1:17">
      <c r="A7" s="127"/>
      <c r="B7" s="127"/>
      <c r="C7" s="127"/>
      <c r="D7" s="127"/>
      <c r="E7" s="127"/>
      <c r="F7" s="127"/>
      <c r="G7" s="127"/>
      <c r="H7" s="127"/>
      <c r="I7" s="127"/>
      <c r="J7" s="126"/>
      <c r="K7" s="126"/>
      <c r="L7" s="126"/>
      <c r="M7" s="126"/>
      <c r="N7" s="126"/>
      <c r="O7" s="126"/>
      <c r="P7" s="126"/>
      <c r="Q7" s="126"/>
    </row>
    <row r="8" spans="1:17">
      <c r="A8" s="127">
        <v>2</v>
      </c>
      <c r="B8" s="127"/>
      <c r="C8" s="127" t="s">
        <v>78</v>
      </c>
      <c r="D8" s="127"/>
      <c r="E8" s="127"/>
      <c r="F8" s="127"/>
      <c r="G8" s="127"/>
      <c r="H8" s="127"/>
      <c r="I8" s="127"/>
      <c r="J8" s="126"/>
      <c r="K8" s="126"/>
      <c r="L8" s="126"/>
      <c r="M8" s="126"/>
      <c r="N8" s="125">
        <v>1</v>
      </c>
      <c r="O8" s="126"/>
      <c r="P8" s="126"/>
      <c r="Q8" s="126"/>
    </row>
    <row r="9" spans="1:17">
      <c r="A9" s="127"/>
      <c r="B9" s="127"/>
      <c r="C9" s="127"/>
      <c r="D9" s="127"/>
      <c r="E9" s="127"/>
      <c r="F9" s="127"/>
      <c r="G9" s="127"/>
      <c r="H9" s="127"/>
      <c r="I9" s="127"/>
      <c r="J9" s="126"/>
      <c r="K9" s="126"/>
      <c r="L9" s="126"/>
      <c r="M9" s="126"/>
      <c r="N9" s="126"/>
      <c r="O9" s="126"/>
      <c r="P9" s="126"/>
      <c r="Q9" s="126"/>
    </row>
    <row r="10" spans="1:17">
      <c r="A10" s="127">
        <v>3</v>
      </c>
      <c r="B10" s="127"/>
      <c r="C10" s="127" t="s">
        <v>59</v>
      </c>
      <c r="D10" s="127"/>
      <c r="E10" s="127"/>
      <c r="F10" s="127"/>
      <c r="G10" s="127"/>
      <c r="H10" s="127"/>
      <c r="I10" s="127"/>
      <c r="J10" s="126"/>
      <c r="K10" s="126"/>
      <c r="L10" s="126"/>
      <c r="M10" s="126"/>
      <c r="N10" s="126"/>
      <c r="O10" s="126"/>
      <c r="P10" s="125">
        <v>1</v>
      </c>
      <c r="Q10" s="126"/>
    </row>
    <row r="11" spans="1:17">
      <c r="A11" s="127"/>
      <c r="B11" s="127"/>
      <c r="C11" s="127"/>
      <c r="D11" s="127"/>
      <c r="E11" s="127"/>
      <c r="F11" s="127"/>
      <c r="G11" s="127"/>
      <c r="H11" s="127"/>
      <c r="I11" s="127"/>
      <c r="J11" s="126"/>
      <c r="K11" s="126"/>
      <c r="L11" s="126"/>
      <c r="M11" s="126"/>
      <c r="N11" s="126"/>
      <c r="O11" s="126"/>
      <c r="P11" s="126"/>
      <c r="Q11" s="126"/>
    </row>
    <row r="12" spans="1:17">
      <c r="A12" s="127">
        <v>4</v>
      </c>
      <c r="B12" s="127"/>
      <c r="C12" s="127" t="s">
        <v>145</v>
      </c>
      <c r="D12" s="127"/>
      <c r="E12" s="127"/>
      <c r="F12" s="127"/>
      <c r="G12" s="127"/>
      <c r="H12" s="127"/>
      <c r="I12" s="127"/>
      <c r="J12" s="126"/>
      <c r="K12" s="126"/>
      <c r="L12" s="125"/>
      <c r="M12" s="126"/>
      <c r="N12" s="125"/>
      <c r="O12" s="126"/>
      <c r="P12" s="125">
        <v>1</v>
      </c>
      <c r="Q12" s="126"/>
    </row>
    <row r="13" spans="1:17">
      <c r="A13" s="127"/>
      <c r="B13" s="127"/>
      <c r="C13" s="127"/>
      <c r="D13" s="127"/>
      <c r="E13" s="127"/>
      <c r="F13" s="127"/>
      <c r="G13" s="127"/>
      <c r="H13" s="127"/>
      <c r="I13" s="127"/>
      <c r="J13" s="126"/>
      <c r="K13" s="126"/>
      <c r="L13" s="126"/>
      <c r="M13" s="126"/>
      <c r="N13" s="126"/>
      <c r="O13" s="126"/>
      <c r="P13" s="126"/>
      <c r="Q13" s="126"/>
    </row>
    <row r="14" spans="1:17">
      <c r="A14" s="127">
        <v>5</v>
      </c>
      <c r="B14" s="127"/>
      <c r="C14" s="127" t="s">
        <v>146</v>
      </c>
      <c r="D14" s="127"/>
      <c r="E14" s="127"/>
      <c r="F14" s="127"/>
      <c r="G14" s="127"/>
      <c r="H14" s="127"/>
      <c r="I14" s="127"/>
      <c r="J14" s="125">
        <v>0.7</v>
      </c>
      <c r="K14" s="126"/>
      <c r="L14" s="125">
        <v>0.3</v>
      </c>
      <c r="M14" s="126"/>
      <c r="N14" s="126"/>
      <c r="O14" s="126"/>
      <c r="P14" s="126"/>
      <c r="Q14" s="126"/>
    </row>
    <row r="15" spans="1:17">
      <c r="A15" s="127"/>
      <c r="B15" s="127"/>
      <c r="C15" s="127"/>
      <c r="D15" s="127"/>
      <c r="E15" s="127"/>
      <c r="F15" s="127"/>
      <c r="G15" s="127"/>
      <c r="H15" s="127"/>
      <c r="I15" s="127"/>
      <c r="J15" s="126"/>
      <c r="K15" s="126"/>
      <c r="L15" s="126"/>
      <c r="M15" s="126"/>
      <c r="N15" s="126"/>
      <c r="O15" s="126"/>
      <c r="P15" s="126"/>
      <c r="Q15" s="126"/>
    </row>
    <row r="16" spans="1:17">
      <c r="A16" s="127">
        <v>6</v>
      </c>
      <c r="B16" s="127"/>
      <c r="C16" s="127" t="s">
        <v>83</v>
      </c>
      <c r="D16" s="127"/>
      <c r="E16" s="127"/>
      <c r="F16" s="127"/>
      <c r="G16" s="127"/>
      <c r="H16" s="127"/>
      <c r="I16" s="127"/>
      <c r="J16" s="125">
        <v>0.25</v>
      </c>
      <c r="K16" s="126"/>
      <c r="L16" s="125">
        <v>0.25</v>
      </c>
      <c r="M16" s="126"/>
      <c r="N16" s="125">
        <v>0.25</v>
      </c>
      <c r="O16" s="126"/>
      <c r="P16" s="125">
        <v>0.25</v>
      </c>
      <c r="Q16" s="126"/>
    </row>
    <row r="17" spans="1:17">
      <c r="A17" s="127"/>
      <c r="B17" s="127"/>
      <c r="C17" s="127"/>
      <c r="D17" s="127"/>
      <c r="E17" s="127"/>
      <c r="F17" s="127"/>
      <c r="G17" s="127"/>
      <c r="H17" s="127"/>
      <c r="I17" s="127"/>
      <c r="J17" s="126"/>
      <c r="K17" s="126"/>
      <c r="L17" s="126"/>
      <c r="M17" s="126"/>
      <c r="N17" s="126"/>
      <c r="O17" s="126"/>
      <c r="P17" s="126"/>
      <c r="Q17" s="126"/>
    </row>
    <row r="18" spans="1:17">
      <c r="A18" s="127">
        <v>7</v>
      </c>
      <c r="B18" s="127"/>
      <c r="C18" s="127" t="s">
        <v>121</v>
      </c>
      <c r="D18" s="127"/>
      <c r="E18" s="127"/>
      <c r="F18" s="127"/>
      <c r="G18" s="127"/>
      <c r="H18" s="127"/>
      <c r="I18" s="127"/>
      <c r="J18" s="125">
        <v>0.5</v>
      </c>
      <c r="K18" s="126"/>
      <c r="L18" s="126"/>
      <c r="M18" s="126"/>
      <c r="N18" s="126"/>
      <c r="O18" s="126"/>
      <c r="P18" s="125">
        <v>0.5</v>
      </c>
      <c r="Q18" s="126"/>
    </row>
    <row r="19" spans="1:17">
      <c r="A19" s="127"/>
      <c r="B19" s="127"/>
      <c r="C19" s="127"/>
      <c r="D19" s="127"/>
      <c r="E19" s="127"/>
      <c r="F19" s="127"/>
      <c r="G19" s="127"/>
      <c r="H19" s="127"/>
      <c r="I19" s="127"/>
      <c r="J19" s="126"/>
      <c r="K19" s="126"/>
      <c r="L19" s="126"/>
      <c r="M19" s="126"/>
      <c r="N19" s="126"/>
      <c r="O19" s="126"/>
      <c r="P19" s="126"/>
      <c r="Q19" s="126"/>
    </row>
    <row r="20" spans="1:17" ht="28.8" customHeight="1">
      <c r="A20" s="35">
        <v>8</v>
      </c>
      <c r="B20" s="35"/>
      <c r="C20" s="127" t="s">
        <v>158</v>
      </c>
      <c r="D20" s="127"/>
      <c r="E20" s="127"/>
      <c r="F20" s="127"/>
      <c r="G20" s="127"/>
      <c r="H20" s="127"/>
      <c r="I20" s="35"/>
      <c r="J20" s="125">
        <v>1</v>
      </c>
      <c r="K20" s="126"/>
      <c r="L20" s="126"/>
      <c r="M20" s="126"/>
      <c r="N20" s="126"/>
      <c r="O20" s="126"/>
      <c r="P20" s="126"/>
      <c r="Q20" s="126"/>
    </row>
    <row r="22" spans="1:17">
      <c r="A22" s="128" t="s">
        <v>148</v>
      </c>
      <c r="B22" s="128"/>
      <c r="C22" s="128"/>
      <c r="D22" s="128"/>
      <c r="E22" s="128"/>
      <c r="F22" s="128"/>
      <c r="G22" s="128"/>
      <c r="H22" s="128"/>
      <c r="I22" s="128"/>
      <c r="J22" s="128"/>
      <c r="K22" s="128"/>
      <c r="L22" s="128"/>
      <c r="M22" s="128"/>
      <c r="N22" s="128"/>
      <c r="O22" s="128"/>
      <c r="P22" s="128"/>
      <c r="Q22" s="128"/>
    </row>
    <row r="23" spans="1:17">
      <c r="A23" s="128"/>
      <c r="B23" s="128"/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</row>
    <row r="24" spans="1:17">
      <c r="A24" s="128"/>
      <c r="B24" s="128"/>
      <c r="C24" s="128"/>
      <c r="D24" s="128"/>
      <c r="E24" s="128"/>
      <c r="F24" s="128"/>
      <c r="G24" s="128"/>
      <c r="H24" s="128"/>
      <c r="I24" s="128"/>
      <c r="J24" s="128"/>
      <c r="K24" s="128"/>
      <c r="L24" s="128"/>
      <c r="M24" s="128"/>
      <c r="N24" s="128"/>
      <c r="O24" s="128"/>
      <c r="P24" s="128"/>
      <c r="Q24" s="128"/>
    </row>
    <row r="25" spans="1:17">
      <c r="A25" s="127" t="s">
        <v>36</v>
      </c>
      <c r="B25" s="127"/>
      <c r="C25" s="127" t="s">
        <v>143</v>
      </c>
      <c r="D25" s="127"/>
      <c r="E25" s="127"/>
      <c r="F25" s="127"/>
      <c r="G25" s="127"/>
      <c r="H25" s="127"/>
      <c r="I25" s="127"/>
      <c r="J25" s="126" t="s">
        <v>144</v>
      </c>
      <c r="K25" s="126"/>
      <c r="L25" s="126"/>
      <c r="M25" s="126"/>
      <c r="N25" s="126"/>
      <c r="O25" s="126"/>
      <c r="P25" s="126"/>
      <c r="Q25" s="126"/>
    </row>
    <row r="26" spans="1:17">
      <c r="A26" s="127"/>
      <c r="B26" s="127"/>
      <c r="C26" s="127"/>
      <c r="D26" s="127"/>
      <c r="E26" s="127"/>
      <c r="F26" s="127"/>
      <c r="G26" s="127"/>
      <c r="H26" s="127"/>
      <c r="I26" s="127"/>
      <c r="J26" s="126">
        <v>1</v>
      </c>
      <c r="K26" s="126"/>
      <c r="L26" s="126">
        <v>2</v>
      </c>
      <c r="M26" s="126"/>
      <c r="N26" s="126">
        <v>3</v>
      </c>
      <c r="O26" s="126"/>
      <c r="P26" s="126">
        <v>4</v>
      </c>
      <c r="Q26" s="126"/>
    </row>
    <row r="27" spans="1:17">
      <c r="A27" s="127">
        <v>1</v>
      </c>
      <c r="B27" s="127"/>
      <c r="C27" s="127" t="s">
        <v>60</v>
      </c>
      <c r="D27" s="127"/>
      <c r="E27" s="127"/>
      <c r="F27" s="127"/>
      <c r="G27" s="127"/>
      <c r="H27" s="127"/>
      <c r="I27" s="127"/>
      <c r="J27" s="129"/>
      <c r="K27" s="129"/>
      <c r="L27" s="129">
        <f>1*C47</f>
        <v>24082.32</v>
      </c>
      <c r="M27" s="129"/>
      <c r="N27" s="129"/>
      <c r="O27" s="129"/>
      <c r="P27" s="129"/>
      <c r="Q27" s="129"/>
    </row>
    <row r="28" spans="1:17">
      <c r="A28" s="127"/>
      <c r="B28" s="127"/>
      <c r="C28" s="127"/>
      <c r="D28" s="127"/>
      <c r="E28" s="127"/>
      <c r="F28" s="127"/>
      <c r="G28" s="127"/>
      <c r="H28" s="127"/>
      <c r="I28" s="127"/>
      <c r="J28" s="129"/>
      <c r="K28" s="129"/>
      <c r="L28" s="129"/>
      <c r="M28" s="129"/>
      <c r="N28" s="129"/>
      <c r="O28" s="129"/>
      <c r="P28" s="129"/>
      <c r="Q28" s="129"/>
    </row>
    <row r="29" spans="1:17">
      <c r="A29" s="127">
        <v>2</v>
      </c>
      <c r="B29" s="127"/>
      <c r="C29" s="127" t="s">
        <v>78</v>
      </c>
      <c r="D29" s="127"/>
      <c r="E29" s="127"/>
      <c r="F29" s="127"/>
      <c r="G29" s="127"/>
      <c r="H29" s="127"/>
      <c r="I29" s="127"/>
      <c r="J29" s="129"/>
      <c r="K29" s="129"/>
      <c r="L29" s="129"/>
      <c r="M29" s="129"/>
      <c r="N29" s="129">
        <f>1*C48</f>
        <v>85878.41</v>
      </c>
      <c r="O29" s="129"/>
      <c r="P29" s="129"/>
      <c r="Q29" s="129"/>
    </row>
    <row r="30" spans="1:17">
      <c r="A30" s="127"/>
      <c r="B30" s="127"/>
      <c r="C30" s="127"/>
      <c r="D30" s="127"/>
      <c r="E30" s="127"/>
      <c r="F30" s="127"/>
      <c r="G30" s="127"/>
      <c r="H30" s="127"/>
      <c r="I30" s="127"/>
      <c r="J30" s="129"/>
      <c r="K30" s="129"/>
      <c r="L30" s="129"/>
      <c r="M30" s="129"/>
      <c r="N30" s="129"/>
      <c r="O30" s="129"/>
      <c r="P30" s="129"/>
      <c r="Q30" s="129"/>
    </row>
    <row r="31" spans="1:17">
      <c r="A31" s="127">
        <v>3</v>
      </c>
      <c r="B31" s="127"/>
      <c r="C31" s="127" t="s">
        <v>59</v>
      </c>
      <c r="D31" s="127"/>
      <c r="E31" s="127"/>
      <c r="F31" s="127"/>
      <c r="G31" s="127"/>
      <c r="H31" s="127"/>
      <c r="I31" s="127"/>
      <c r="J31" s="129"/>
      <c r="K31" s="129"/>
      <c r="L31" s="129"/>
      <c r="M31" s="129"/>
      <c r="N31" s="129"/>
      <c r="O31" s="129"/>
      <c r="P31" s="129">
        <f>1*C49</f>
        <v>49036.160000000003</v>
      </c>
      <c r="Q31" s="129"/>
    </row>
    <row r="32" spans="1:17">
      <c r="A32" s="127"/>
      <c r="B32" s="127"/>
      <c r="C32" s="127"/>
      <c r="D32" s="127"/>
      <c r="E32" s="127"/>
      <c r="F32" s="127"/>
      <c r="G32" s="127"/>
      <c r="H32" s="127"/>
      <c r="I32" s="127"/>
      <c r="J32" s="129"/>
      <c r="K32" s="129"/>
      <c r="L32" s="129"/>
      <c r="M32" s="129"/>
      <c r="N32" s="129"/>
      <c r="O32" s="129"/>
      <c r="P32" s="129"/>
      <c r="Q32" s="129"/>
    </row>
    <row r="33" spans="1:17">
      <c r="A33" s="127">
        <v>4</v>
      </c>
      <c r="B33" s="127"/>
      <c r="C33" s="127" t="s">
        <v>63</v>
      </c>
      <c r="D33" s="127"/>
      <c r="E33" s="127"/>
      <c r="F33" s="127"/>
      <c r="G33" s="127"/>
      <c r="H33" s="127"/>
      <c r="I33" s="127"/>
      <c r="J33" s="129"/>
      <c r="K33" s="129"/>
      <c r="L33" s="129"/>
      <c r="M33" s="129"/>
      <c r="N33" s="129"/>
      <c r="O33" s="129"/>
      <c r="P33" s="129">
        <f>1*C50</f>
        <v>29585.3</v>
      </c>
      <c r="Q33" s="129"/>
    </row>
    <row r="34" spans="1:17">
      <c r="A34" s="127"/>
      <c r="B34" s="127"/>
      <c r="C34" s="127"/>
      <c r="D34" s="127"/>
      <c r="E34" s="127"/>
      <c r="F34" s="127"/>
      <c r="G34" s="127"/>
      <c r="H34" s="127"/>
      <c r="I34" s="127"/>
      <c r="J34" s="129"/>
      <c r="K34" s="129"/>
      <c r="L34" s="129"/>
      <c r="M34" s="129"/>
      <c r="N34" s="129"/>
      <c r="O34" s="129"/>
      <c r="P34" s="129"/>
      <c r="Q34" s="129"/>
    </row>
    <row r="35" spans="1:17">
      <c r="A35" s="127">
        <v>5</v>
      </c>
      <c r="B35" s="127"/>
      <c r="C35" s="127" t="s">
        <v>80</v>
      </c>
      <c r="D35" s="127"/>
      <c r="E35" s="127"/>
      <c r="F35" s="127"/>
      <c r="G35" s="127"/>
      <c r="H35" s="127"/>
      <c r="I35" s="127"/>
      <c r="J35" s="129">
        <f>0.7*C51</f>
        <v>46439.854999999996</v>
      </c>
      <c r="K35" s="129"/>
      <c r="L35" s="129">
        <f>0.3*C51</f>
        <v>19902.794999999998</v>
      </c>
      <c r="M35" s="129"/>
      <c r="N35" s="126"/>
      <c r="O35" s="126"/>
      <c r="P35" s="126"/>
      <c r="Q35" s="126"/>
    </row>
    <row r="36" spans="1:17">
      <c r="A36" s="127"/>
      <c r="B36" s="127"/>
      <c r="C36" s="127"/>
      <c r="D36" s="127"/>
      <c r="E36" s="127"/>
      <c r="F36" s="127"/>
      <c r="G36" s="127"/>
      <c r="H36" s="127"/>
      <c r="I36" s="127"/>
      <c r="J36" s="129"/>
      <c r="K36" s="129"/>
      <c r="L36" s="129"/>
      <c r="M36" s="129"/>
      <c r="N36" s="126"/>
      <c r="O36" s="126"/>
      <c r="P36" s="126"/>
      <c r="Q36" s="126"/>
    </row>
    <row r="37" spans="1:17">
      <c r="A37" s="127">
        <v>6</v>
      </c>
      <c r="B37" s="127"/>
      <c r="C37" s="127" t="s">
        <v>83</v>
      </c>
      <c r="D37" s="127"/>
      <c r="E37" s="127"/>
      <c r="F37" s="127"/>
      <c r="G37" s="127"/>
      <c r="H37" s="127"/>
      <c r="I37" s="127"/>
      <c r="J37" s="129">
        <f>0.25*C52</f>
        <v>1641.4375</v>
      </c>
      <c r="K37" s="129"/>
      <c r="L37" s="130">
        <f>0.25*C52</f>
        <v>1641.4375</v>
      </c>
      <c r="M37" s="101"/>
      <c r="N37" s="130">
        <f>0.25*C52</f>
        <v>1641.4375</v>
      </c>
      <c r="O37" s="101"/>
      <c r="P37" s="130">
        <f>0.25*C52</f>
        <v>1641.4375</v>
      </c>
      <c r="Q37" s="101"/>
    </row>
    <row r="38" spans="1:17">
      <c r="A38" s="127"/>
      <c r="B38" s="127"/>
      <c r="C38" s="127"/>
      <c r="D38" s="127"/>
      <c r="E38" s="127"/>
      <c r="F38" s="127"/>
      <c r="G38" s="127"/>
      <c r="H38" s="127"/>
      <c r="I38" s="127"/>
      <c r="J38" s="129"/>
      <c r="K38" s="129"/>
      <c r="L38" s="104"/>
      <c r="M38" s="105"/>
      <c r="N38" s="104"/>
      <c r="O38" s="105"/>
      <c r="P38" s="104"/>
      <c r="Q38" s="105"/>
    </row>
    <row r="39" spans="1:17">
      <c r="A39" s="127">
        <v>7</v>
      </c>
      <c r="B39" s="127"/>
      <c r="C39" s="127" t="s">
        <v>121</v>
      </c>
      <c r="D39" s="127"/>
      <c r="E39" s="127"/>
      <c r="F39" s="127"/>
      <c r="G39" s="127"/>
      <c r="H39" s="127"/>
      <c r="I39" s="127"/>
      <c r="J39" s="129">
        <f>0.5*C53</f>
        <v>14266.315000000001</v>
      </c>
      <c r="K39" s="129"/>
      <c r="L39" s="129"/>
      <c r="M39" s="126"/>
      <c r="N39" s="126"/>
      <c r="O39" s="126"/>
      <c r="P39" s="129">
        <f>0.5*C53</f>
        <v>14266.315000000001</v>
      </c>
      <c r="Q39" s="129"/>
    </row>
    <row r="40" spans="1:17">
      <c r="A40" s="127"/>
      <c r="B40" s="127"/>
      <c r="C40" s="127"/>
      <c r="D40" s="127"/>
      <c r="E40" s="127"/>
      <c r="F40" s="127"/>
      <c r="G40" s="127"/>
      <c r="H40" s="127"/>
      <c r="I40" s="127"/>
      <c r="J40" s="129"/>
      <c r="K40" s="129"/>
      <c r="L40" s="126"/>
      <c r="M40" s="126"/>
      <c r="N40" s="126"/>
      <c r="O40" s="126"/>
      <c r="P40" s="129"/>
      <c r="Q40" s="129"/>
    </row>
    <row r="41" spans="1:17" ht="33.6" customHeight="1">
      <c r="A41" s="35">
        <v>8</v>
      </c>
      <c r="B41" s="35"/>
      <c r="C41" s="133" t="s">
        <v>158</v>
      </c>
      <c r="D41" s="134"/>
      <c r="E41" s="134"/>
      <c r="F41" s="134"/>
      <c r="G41" s="134"/>
      <c r="H41" s="135"/>
      <c r="I41" s="35"/>
      <c r="J41" s="136">
        <f>1*C54</f>
        <v>1694.98</v>
      </c>
      <c r="K41" s="137"/>
      <c r="L41" s="138"/>
      <c r="M41" s="139"/>
      <c r="N41" s="138"/>
      <c r="O41" s="139"/>
      <c r="P41" s="136"/>
      <c r="Q41" s="137"/>
    </row>
    <row r="42" spans="1:17">
      <c r="A42" s="131" t="s">
        <v>150</v>
      </c>
      <c r="B42" s="131"/>
      <c r="C42" s="131"/>
      <c r="D42" s="131"/>
      <c r="E42" s="131"/>
      <c r="F42" s="131"/>
      <c r="G42" s="131"/>
      <c r="H42" s="131"/>
      <c r="I42" s="48"/>
      <c r="J42" s="132">
        <f>J39+J37+J35+J33+J31+J29+J27+J41</f>
        <v>64042.587500000001</v>
      </c>
      <c r="K42" s="131"/>
      <c r="L42" s="132">
        <f>L39+L37+L35+L33+L31+L29+L27</f>
        <v>45626.552499999998</v>
      </c>
      <c r="M42" s="131"/>
      <c r="N42" s="132">
        <f>N39+N37+N35+N33+N31+N29+N27</f>
        <v>87519.847500000003</v>
      </c>
      <c r="O42" s="131"/>
      <c r="P42" s="132">
        <f>P39+P37+P35+P33+P31+P29+P27</f>
        <v>94529.212499999994</v>
      </c>
      <c r="Q42" s="131"/>
    </row>
    <row r="43" spans="1:17">
      <c r="A43" s="131"/>
      <c r="B43" s="131"/>
      <c r="C43" s="131"/>
      <c r="D43" s="131"/>
      <c r="E43" s="131"/>
      <c r="F43" s="131"/>
      <c r="G43" s="131"/>
      <c r="H43" s="131"/>
      <c r="I43" s="48"/>
      <c r="J43" s="131"/>
      <c r="K43" s="131"/>
      <c r="L43" s="131"/>
      <c r="M43" s="131"/>
      <c r="N43" s="131"/>
      <c r="O43" s="131"/>
      <c r="P43" s="131"/>
      <c r="Q43" s="131"/>
    </row>
    <row r="44" spans="1:17">
      <c r="A44" s="131" t="s">
        <v>149</v>
      </c>
      <c r="B44" s="131"/>
      <c r="C44" s="131"/>
      <c r="D44" s="131"/>
      <c r="E44" s="131"/>
      <c r="F44" s="131"/>
      <c r="G44" s="131"/>
      <c r="H44" s="131"/>
      <c r="I44" s="49"/>
      <c r="J44" s="140">
        <f>P42+N42+L42+J42</f>
        <v>291718.2</v>
      </c>
      <c r="K44" s="141"/>
      <c r="L44" s="141"/>
      <c r="M44" s="141"/>
      <c r="N44" s="141"/>
      <c r="O44" s="141"/>
      <c r="P44" s="141"/>
      <c r="Q44" s="141"/>
    </row>
    <row r="45" spans="1:17">
      <c r="A45" s="131"/>
      <c r="B45" s="131"/>
      <c r="C45" s="131"/>
      <c r="D45" s="131"/>
      <c r="E45" s="131"/>
      <c r="F45" s="131"/>
      <c r="G45" s="131"/>
      <c r="H45" s="131"/>
      <c r="I45" s="49"/>
      <c r="J45" s="141"/>
      <c r="K45" s="141"/>
      <c r="L45" s="141"/>
      <c r="M45" s="141"/>
      <c r="N45" s="141"/>
      <c r="O45" s="141"/>
      <c r="P45" s="141"/>
      <c r="Q45" s="141"/>
    </row>
    <row r="46" spans="1:17">
      <c r="A46" s="35" t="s">
        <v>36</v>
      </c>
      <c r="B46" s="47"/>
      <c r="C46" s="126" t="s">
        <v>151</v>
      </c>
      <c r="D46" s="126"/>
    </row>
    <row r="47" spans="1:17">
      <c r="A47" s="35">
        <v>1</v>
      </c>
      <c r="B47" s="47"/>
      <c r="C47" s="129">
        <v>24082.32</v>
      </c>
      <c r="D47" s="129"/>
    </row>
    <row r="48" spans="1:17">
      <c r="A48" s="35">
        <v>2</v>
      </c>
      <c r="B48" s="47"/>
      <c r="C48" s="129">
        <v>85878.41</v>
      </c>
      <c r="D48" s="129"/>
    </row>
    <row r="49" spans="1:17">
      <c r="A49" s="35">
        <v>3</v>
      </c>
      <c r="B49" s="47"/>
      <c r="C49" s="129">
        <v>49036.160000000003</v>
      </c>
      <c r="D49" s="129"/>
    </row>
    <row r="50" spans="1:17">
      <c r="A50" s="35">
        <v>4</v>
      </c>
      <c r="B50" s="47"/>
      <c r="C50" s="129">
        <v>29585.3</v>
      </c>
      <c r="D50" s="129"/>
    </row>
    <row r="51" spans="1:17">
      <c r="A51" s="35">
        <v>5</v>
      </c>
      <c r="B51" s="47"/>
      <c r="C51" s="129">
        <v>66342.649999999994</v>
      </c>
      <c r="D51" s="129"/>
    </row>
    <row r="52" spans="1:17">
      <c r="A52" s="35">
        <v>6</v>
      </c>
      <c r="B52" s="47"/>
      <c r="C52" s="129">
        <v>6565.75</v>
      </c>
      <c r="D52" s="129"/>
    </row>
    <row r="53" spans="1:17">
      <c r="A53" s="35">
        <v>7</v>
      </c>
      <c r="B53" s="47"/>
      <c r="C53" s="129">
        <v>28532.63</v>
      </c>
      <c r="D53" s="129"/>
    </row>
    <row r="54" spans="1:17">
      <c r="A54" s="35">
        <v>8</v>
      </c>
      <c r="B54" s="47"/>
      <c r="C54" s="129">
        <v>1694.98</v>
      </c>
      <c r="D54" s="129"/>
    </row>
    <row r="56" spans="1:17" ht="14.4" customHeight="1">
      <c r="A56" s="71" t="s">
        <v>163</v>
      </c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</row>
    <row r="57" spans="1:17" ht="14.4" customHeight="1">
      <c r="A57" s="71"/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</row>
    <row r="58" spans="1:17" ht="14.4" customHeight="1">
      <c r="A58" s="71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</row>
    <row r="59" spans="1:17" ht="14.4" customHeight="1">
      <c r="A59" s="57"/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</row>
    <row r="60" spans="1:17" ht="14.4" customHeight="1">
      <c r="A60" s="57"/>
      <c r="B60" s="57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</row>
    <row r="61" spans="1:17" ht="14.4" customHeight="1">
      <c r="A61" s="57"/>
      <c r="B61" s="57"/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</row>
    <row r="62" spans="1:17">
      <c r="B62" s="60"/>
      <c r="C62" s="60"/>
      <c r="D62" s="60"/>
    </row>
    <row r="63" spans="1:17">
      <c r="B63" s="56"/>
      <c r="C63" s="56"/>
      <c r="D63" s="56"/>
    </row>
    <row r="70" spans="1:17">
      <c r="A70" s="60" t="s">
        <v>67</v>
      </c>
      <c r="B70" s="60"/>
      <c r="C70" s="60"/>
      <c r="D70" s="60"/>
      <c r="E70" s="60"/>
      <c r="F70" s="60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</row>
    <row r="71" spans="1:17" ht="15.6">
      <c r="A71" s="71" t="s">
        <v>33</v>
      </c>
      <c r="B71" s="71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</row>
    <row r="72" spans="1:17" ht="15.6">
      <c r="A72" s="69" t="s">
        <v>34</v>
      </c>
      <c r="B72" s="69"/>
      <c r="C72" s="69"/>
      <c r="D72" s="69"/>
      <c r="E72" s="69"/>
      <c r="F72" s="69"/>
      <c r="G72" s="69"/>
      <c r="H72" s="69"/>
      <c r="I72" s="69"/>
      <c r="J72" s="69"/>
      <c r="K72" s="69"/>
      <c r="L72" s="69"/>
      <c r="M72" s="69"/>
      <c r="N72" s="69"/>
      <c r="O72" s="69"/>
      <c r="P72" s="69"/>
      <c r="Q72" s="69"/>
    </row>
    <row r="73" spans="1:17" ht="15.6">
      <c r="A73" s="69" t="s">
        <v>66</v>
      </c>
      <c r="B73" s="69"/>
      <c r="C73" s="69"/>
      <c r="D73" s="69"/>
      <c r="E73" s="69"/>
      <c r="F73" s="69"/>
      <c r="G73" s="69"/>
      <c r="H73" s="69"/>
      <c r="I73" s="69"/>
      <c r="J73" s="69"/>
      <c r="K73" s="69"/>
      <c r="L73" s="69"/>
      <c r="M73" s="69"/>
      <c r="N73" s="69"/>
      <c r="O73" s="69"/>
      <c r="P73" s="69"/>
      <c r="Q73" s="69"/>
    </row>
  </sheetData>
  <mergeCells count="132">
    <mergeCell ref="A56:Q58"/>
    <mergeCell ref="A70:Q70"/>
    <mergeCell ref="A71:Q71"/>
    <mergeCell ref="A72:Q72"/>
    <mergeCell ref="A73:Q73"/>
    <mergeCell ref="C53:D53"/>
    <mergeCell ref="C54:D54"/>
    <mergeCell ref="A44:H45"/>
    <mergeCell ref="J44:Q45"/>
    <mergeCell ref="B62:D62"/>
    <mergeCell ref="C47:D47"/>
    <mergeCell ref="C48:D48"/>
    <mergeCell ref="C49:D49"/>
    <mergeCell ref="C50:D50"/>
    <mergeCell ref="C51:D51"/>
    <mergeCell ref="C52:D52"/>
    <mergeCell ref="A42:H43"/>
    <mergeCell ref="J42:K43"/>
    <mergeCell ref="L42:M43"/>
    <mergeCell ref="N42:O43"/>
    <mergeCell ref="P42:Q43"/>
    <mergeCell ref="C46:D46"/>
    <mergeCell ref="A39:B40"/>
    <mergeCell ref="C39:I40"/>
    <mergeCell ref="J39:K40"/>
    <mergeCell ref="L39:M40"/>
    <mergeCell ref="N39:O40"/>
    <mergeCell ref="P39:Q40"/>
    <mergeCell ref="C41:H41"/>
    <mergeCell ref="J41:K41"/>
    <mergeCell ref="L41:M41"/>
    <mergeCell ref="N41:O41"/>
    <mergeCell ref="P41:Q41"/>
    <mergeCell ref="A37:B38"/>
    <mergeCell ref="C37:I38"/>
    <mergeCell ref="J37:K38"/>
    <mergeCell ref="L37:M38"/>
    <mergeCell ref="N37:O38"/>
    <mergeCell ref="P37:Q38"/>
    <mergeCell ref="A35:B36"/>
    <mergeCell ref="C35:I36"/>
    <mergeCell ref="J35:K36"/>
    <mergeCell ref="L35:M36"/>
    <mergeCell ref="N35:O36"/>
    <mergeCell ref="P35:Q36"/>
    <mergeCell ref="P29:Q30"/>
    <mergeCell ref="A27:B28"/>
    <mergeCell ref="C27:I28"/>
    <mergeCell ref="J27:K28"/>
    <mergeCell ref="L27:M28"/>
    <mergeCell ref="N27:O28"/>
    <mergeCell ref="P27:Q28"/>
    <mergeCell ref="A33:B34"/>
    <mergeCell ref="C33:I34"/>
    <mergeCell ref="J33:K34"/>
    <mergeCell ref="L33:M34"/>
    <mergeCell ref="N33:O34"/>
    <mergeCell ref="P33:Q34"/>
    <mergeCell ref="A31:B32"/>
    <mergeCell ref="C31:I32"/>
    <mergeCell ref="J31:K32"/>
    <mergeCell ref="L31:M32"/>
    <mergeCell ref="N31:O32"/>
    <mergeCell ref="P31:Q32"/>
    <mergeCell ref="A16:B17"/>
    <mergeCell ref="C16:I17"/>
    <mergeCell ref="J16:K17"/>
    <mergeCell ref="L16:M17"/>
    <mergeCell ref="N16:O17"/>
    <mergeCell ref="C20:H20"/>
    <mergeCell ref="A29:B30"/>
    <mergeCell ref="C29:I30"/>
    <mergeCell ref="J29:K30"/>
    <mergeCell ref="L29:M30"/>
    <mergeCell ref="N29:O30"/>
    <mergeCell ref="L12:M13"/>
    <mergeCell ref="N12:O13"/>
    <mergeCell ref="A6:B7"/>
    <mergeCell ref="C6:I7"/>
    <mergeCell ref="J6:K7"/>
    <mergeCell ref="L6:M7"/>
    <mergeCell ref="A25:B26"/>
    <mergeCell ref="C25:I26"/>
    <mergeCell ref="J25:Q25"/>
    <mergeCell ref="J26:K26"/>
    <mergeCell ref="L26:M26"/>
    <mergeCell ref="N26:O26"/>
    <mergeCell ref="P26:Q26"/>
    <mergeCell ref="P10:Q11"/>
    <mergeCell ref="P12:Q13"/>
    <mergeCell ref="P14:Q15"/>
    <mergeCell ref="P16:Q17"/>
    <mergeCell ref="P18:Q19"/>
    <mergeCell ref="A22:Q24"/>
    <mergeCell ref="A18:B19"/>
    <mergeCell ref="C18:I19"/>
    <mergeCell ref="J18:K19"/>
    <mergeCell ref="L18:M19"/>
    <mergeCell ref="N18:O19"/>
    <mergeCell ref="A4:B5"/>
    <mergeCell ref="C4:I5"/>
    <mergeCell ref="J5:K5"/>
    <mergeCell ref="L5:M5"/>
    <mergeCell ref="N5:O5"/>
    <mergeCell ref="A1:Q3"/>
    <mergeCell ref="J4:Q4"/>
    <mergeCell ref="P5:Q5"/>
    <mergeCell ref="P6:Q7"/>
    <mergeCell ref="J20:K20"/>
    <mergeCell ref="L20:M20"/>
    <mergeCell ref="N20:O20"/>
    <mergeCell ref="P20:Q20"/>
    <mergeCell ref="N6:O7"/>
    <mergeCell ref="A8:B9"/>
    <mergeCell ref="C8:I9"/>
    <mergeCell ref="J8:K9"/>
    <mergeCell ref="L8:M9"/>
    <mergeCell ref="N8:O9"/>
    <mergeCell ref="P8:Q9"/>
    <mergeCell ref="A14:B15"/>
    <mergeCell ref="C14:I15"/>
    <mergeCell ref="J14:K15"/>
    <mergeCell ref="L14:M15"/>
    <mergeCell ref="N14:O15"/>
    <mergeCell ref="A10:B11"/>
    <mergeCell ref="C10:I11"/>
    <mergeCell ref="J10:K11"/>
    <mergeCell ref="L10:M11"/>
    <mergeCell ref="N10:O11"/>
    <mergeCell ref="A12:B13"/>
    <mergeCell ref="C12:I13"/>
    <mergeCell ref="J12:K13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DADOS</vt:lpstr>
      <vt:lpstr>BDI</vt:lpstr>
      <vt:lpstr>ORÇAMENTO</vt:lpstr>
      <vt:lpstr>MEMORIA DE CÁLCULO</vt:lpstr>
      <vt:lpstr>COMPOSIÇÕES</vt:lpstr>
      <vt:lpstr>CRONOGRAMA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Douglas Borba</dc:creator>
  <cp:lastModifiedBy>Douglas Borba</cp:lastModifiedBy>
  <cp:lastPrinted>2023-10-18T14:14:11Z</cp:lastPrinted>
  <dcterms:created xsi:type="dcterms:W3CDTF">2023-09-26T12:45:50Z</dcterms:created>
  <dcterms:modified xsi:type="dcterms:W3CDTF">2023-10-18T14:14:20Z</dcterms:modified>
</cp:coreProperties>
</file>