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Planejamento\Desktop\2025\PAVIMENTAÇÃO GENERAL CÂMARA E AUGUSTO EDUARDO PUMPMACKER\PROJETO 2026\"/>
    </mc:Choice>
  </mc:AlternateContent>
  <xr:revisionPtr revIDLastSave="0" documentId="13_ncr:1_{FF6ED2DF-F502-4115-B38E-D927DD4DEA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API 2026" sheetId="16" r:id="rId1"/>
    <sheet name="ORÇAMENTO SINAPI 2021" sheetId="15" r:id="rId2"/>
    <sheet name="BOLETIM DE MEDIÇÃO 8" sheetId="14" r:id="rId3"/>
    <sheet name="BOLETIM DE MEDIÇÃO 7" sheetId="13" r:id="rId4"/>
    <sheet name="BOLETIM DE MEDIÇÃO 6" sheetId="12" r:id="rId5"/>
    <sheet name="BOLETIM DE MEDIÇÃO 5" sheetId="11" r:id="rId6"/>
    <sheet name="BOLETIM DE MEDIÇÃO 4" sheetId="10" r:id="rId7"/>
    <sheet name="BOLETIM DE MEDIÇÃO 3 ." sheetId="8" r:id="rId8"/>
    <sheet name="BOLETIM DE MEDIÇÃO 2" sheetId="9" r:id="rId9"/>
    <sheet name="BOLETIM DE MEDIÇÃO 1" sheetId="7" r:id="rId10"/>
    <sheet name="NÃO DESON " sheetId="4" r:id="rId11"/>
    <sheet name="memoria de cálculo" sheetId="6" r:id="rId12"/>
  </sheets>
  <definedNames>
    <definedName name="_xlnm.Print_Area" localSheetId="9">'BOLETIM DE MEDIÇÃO 1'!$C$2:$L$91</definedName>
    <definedName name="_xlnm.Print_Area" localSheetId="8">'BOLETIM DE MEDIÇÃO 2'!$C$2:$L$91</definedName>
    <definedName name="_xlnm.Print_Area" localSheetId="7">'BOLETIM DE MEDIÇÃO 3 .'!$C$2:$L$91</definedName>
    <definedName name="_xlnm.Print_Area" localSheetId="6">'BOLETIM DE MEDIÇÃO 4'!$C$2:$L$91</definedName>
    <definedName name="_xlnm.Print_Area" localSheetId="5">'BOLETIM DE MEDIÇÃO 5'!$C$2:$L$91</definedName>
    <definedName name="_xlnm.Print_Area" localSheetId="4">'BOLETIM DE MEDIÇÃO 6'!$B$1:$S$91</definedName>
    <definedName name="_xlnm.Print_Area" localSheetId="3">'BOLETIM DE MEDIÇÃO 7'!$B$1:$S$91</definedName>
    <definedName name="_xlnm.Print_Area" localSheetId="2">'BOLETIM DE MEDIÇÃO 8'!$B$1:$M$91</definedName>
    <definedName name="_xlnm.Print_Area" localSheetId="10">'NÃO DESON '!$C$2:$L$100</definedName>
    <definedName name="_xlnm.Print_Area" localSheetId="1">'ORÇAMENTO SINAPI 2021'!$B$1:$M$91</definedName>
    <definedName name="_xlnm.Print_Area" localSheetId="0">'ORÇAMENTO SINAPI 2026'!$B$1:$M$93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6" l="1"/>
  <c r="L24" i="16"/>
  <c r="L25" i="16"/>
  <c r="L26" i="16"/>
  <c r="L27" i="16"/>
  <c r="L59" i="16" l="1"/>
  <c r="L60" i="16"/>
  <c r="L61" i="16"/>
  <c r="L58" i="16"/>
  <c r="L56" i="16"/>
  <c r="L55" i="16"/>
  <c r="L53" i="16"/>
  <c r="L52" i="16"/>
  <c r="L47" i="16"/>
  <c r="L36" i="16"/>
  <c r="L37" i="16"/>
  <c r="L38" i="16"/>
  <c r="L35" i="16"/>
  <c r="L33" i="16"/>
  <c r="L32" i="16"/>
  <c r="L30" i="16"/>
  <c r="L29" i="16"/>
  <c r="L21" i="16"/>
  <c r="L20" i="16"/>
  <c r="L13" i="16"/>
  <c r="L12" i="16"/>
  <c r="K12" i="16"/>
  <c r="L16" i="16" l="1"/>
  <c r="J58" i="16"/>
  <c r="K58" i="16"/>
  <c r="J59" i="16"/>
  <c r="K59" i="16"/>
  <c r="H36" i="16" l="1"/>
  <c r="K25" i="16"/>
  <c r="J25" i="16"/>
  <c r="J84" i="16" l="1"/>
  <c r="K84" i="16" s="1"/>
  <c r="L84" i="16" s="1"/>
  <c r="J83" i="16"/>
  <c r="K83" i="16" s="1"/>
  <c r="L83" i="16" s="1"/>
  <c r="J82" i="16"/>
  <c r="K82" i="16" s="1"/>
  <c r="L82" i="16" s="1"/>
  <c r="J81" i="16"/>
  <c r="K81" i="16" s="1"/>
  <c r="L81" i="16" s="1"/>
  <c r="J79" i="16"/>
  <c r="K79" i="16" s="1"/>
  <c r="L79" i="16" s="1"/>
  <c r="J76" i="16"/>
  <c r="K76" i="16" s="1"/>
  <c r="L76" i="16" s="1"/>
  <c r="J75" i="16"/>
  <c r="K75" i="16" s="1"/>
  <c r="L75" i="16" s="1"/>
  <c r="J73" i="16"/>
  <c r="K73" i="16" s="1"/>
  <c r="L73" i="16" s="1"/>
  <c r="J72" i="16"/>
  <c r="K72" i="16" s="1"/>
  <c r="L72" i="16" s="1"/>
  <c r="J70" i="16"/>
  <c r="K70" i="16" s="1"/>
  <c r="L70" i="16" s="1"/>
  <c r="J68" i="16"/>
  <c r="K68" i="16" s="1"/>
  <c r="L68" i="16" s="1"/>
  <c r="J67" i="16"/>
  <c r="K67" i="16" s="1"/>
  <c r="L67" i="16" s="1"/>
  <c r="J66" i="16"/>
  <c r="K66" i="16" s="1"/>
  <c r="L66" i="16" s="1"/>
  <c r="J65" i="16"/>
  <c r="K65" i="16" s="1"/>
  <c r="L65" i="16" s="1"/>
  <c r="J61" i="16"/>
  <c r="K61" i="16" s="1"/>
  <c r="J60" i="16"/>
  <c r="K60" i="16" s="1"/>
  <c r="J56" i="16"/>
  <c r="K56" i="16" s="1"/>
  <c r="J55" i="16"/>
  <c r="K55" i="16" s="1"/>
  <c r="J53" i="16"/>
  <c r="K53" i="16" s="1"/>
  <c r="J49" i="16"/>
  <c r="K49" i="16" s="1"/>
  <c r="L49" i="16" s="1"/>
  <c r="J47" i="16"/>
  <c r="K47" i="16" s="1"/>
  <c r="J46" i="16"/>
  <c r="K46" i="16" s="1"/>
  <c r="L46" i="16" s="1"/>
  <c r="J45" i="16"/>
  <c r="K45" i="16" s="1"/>
  <c r="L45" i="16" s="1"/>
  <c r="J44" i="16"/>
  <c r="K44" i="16" s="1"/>
  <c r="L44" i="16" s="1"/>
  <c r="J43" i="16"/>
  <c r="K43" i="16" s="1"/>
  <c r="L43" i="16" s="1"/>
  <c r="J42" i="16"/>
  <c r="K42" i="16" s="1"/>
  <c r="L42" i="16" s="1"/>
  <c r="J41" i="16"/>
  <c r="K41" i="16" s="1"/>
  <c r="L41" i="16" s="1"/>
  <c r="J38" i="16"/>
  <c r="K38" i="16" s="1"/>
  <c r="H38" i="16"/>
  <c r="J37" i="16"/>
  <c r="K37" i="16" s="1"/>
  <c r="H37" i="16"/>
  <c r="J36" i="16"/>
  <c r="K36" i="16" s="1"/>
  <c r="J35" i="16"/>
  <c r="K35" i="16" s="1"/>
  <c r="J33" i="16"/>
  <c r="K33" i="16" s="1"/>
  <c r="H33" i="16"/>
  <c r="J32" i="16"/>
  <c r="K32" i="16" s="1"/>
  <c r="H32" i="16"/>
  <c r="H30" i="16"/>
  <c r="H29" i="16"/>
  <c r="J20" i="16"/>
  <c r="K20" i="16" s="1"/>
  <c r="J18" i="16"/>
  <c r="K18" i="16" s="1"/>
  <c r="L18" i="16" s="1"/>
  <c r="J17" i="16"/>
  <c r="K17" i="16" s="1"/>
  <c r="L17" i="16" s="1"/>
  <c r="J16" i="16"/>
  <c r="K16" i="16" s="1"/>
  <c r="J13" i="16"/>
  <c r="J12" i="16"/>
  <c r="L82" i="15"/>
  <c r="K82" i="15"/>
  <c r="J82" i="15"/>
  <c r="L81" i="15"/>
  <c r="K81" i="15"/>
  <c r="J81" i="15"/>
  <c r="J80" i="15"/>
  <c r="K80" i="15" s="1"/>
  <c r="L80" i="15" s="1"/>
  <c r="L79" i="15"/>
  <c r="L78" i="15" s="1"/>
  <c r="K79" i="15"/>
  <c r="J79" i="15"/>
  <c r="K77" i="15"/>
  <c r="L77" i="15" s="1"/>
  <c r="J77" i="15"/>
  <c r="J74" i="15"/>
  <c r="K74" i="15" s="1"/>
  <c r="L74" i="15" s="1"/>
  <c r="K73" i="15"/>
  <c r="L73" i="15" s="1"/>
  <c r="L72" i="15" s="1"/>
  <c r="J73" i="15"/>
  <c r="J76" i="15" s="1"/>
  <c r="K76" i="15" s="1"/>
  <c r="L76" i="15" s="1"/>
  <c r="L75" i="15" s="1"/>
  <c r="L71" i="15"/>
  <c r="K71" i="15"/>
  <c r="J71" i="15"/>
  <c r="J70" i="15"/>
  <c r="K70" i="15" s="1"/>
  <c r="L70" i="15" s="1"/>
  <c r="L69" i="15" s="1"/>
  <c r="L68" i="15"/>
  <c r="K68" i="15"/>
  <c r="J68" i="15"/>
  <c r="L66" i="15"/>
  <c r="K66" i="15"/>
  <c r="J66" i="15"/>
  <c r="L65" i="15"/>
  <c r="K65" i="15"/>
  <c r="J65" i="15"/>
  <c r="J64" i="15"/>
  <c r="K64" i="15" s="1"/>
  <c r="L64" i="15" s="1"/>
  <c r="L63" i="15"/>
  <c r="K63" i="15"/>
  <c r="J63" i="15"/>
  <c r="J62" i="15"/>
  <c r="K62" i="15" s="1"/>
  <c r="L62" i="15" s="1"/>
  <c r="L59" i="15"/>
  <c r="K59" i="15"/>
  <c r="J59" i="15"/>
  <c r="J58" i="15"/>
  <c r="K58" i="15" s="1"/>
  <c r="L58" i="15" s="1"/>
  <c r="K57" i="15"/>
  <c r="L57" i="15" s="1"/>
  <c r="J57" i="15"/>
  <c r="L56" i="15"/>
  <c r="L55" i="15" s="1"/>
  <c r="K56" i="15"/>
  <c r="J56" i="15"/>
  <c r="J54" i="15"/>
  <c r="K54" i="15" s="1"/>
  <c r="L54" i="15" s="1"/>
  <c r="L53" i="15"/>
  <c r="K53" i="15"/>
  <c r="J53" i="15"/>
  <c r="K51" i="15"/>
  <c r="L51" i="15" s="1"/>
  <c r="J51" i="15"/>
  <c r="J48" i="15"/>
  <c r="J50" i="15" s="1"/>
  <c r="K50" i="15" s="1"/>
  <c r="L50" i="15" s="1"/>
  <c r="K47" i="15"/>
  <c r="L47" i="15" s="1"/>
  <c r="J47" i="15"/>
  <c r="L45" i="15"/>
  <c r="K45" i="15"/>
  <c r="J45" i="15"/>
  <c r="J44" i="15"/>
  <c r="K44" i="15" s="1"/>
  <c r="L44" i="15" s="1"/>
  <c r="L43" i="15"/>
  <c r="K43" i="15"/>
  <c r="J43" i="15"/>
  <c r="J42" i="15"/>
  <c r="K42" i="15" s="1"/>
  <c r="L42" i="15" s="1"/>
  <c r="K41" i="15"/>
  <c r="L41" i="15" s="1"/>
  <c r="J41" i="15"/>
  <c r="L40" i="15"/>
  <c r="K40" i="15"/>
  <c r="J40" i="15"/>
  <c r="K39" i="15"/>
  <c r="L39" i="15" s="1"/>
  <c r="J39" i="15"/>
  <c r="L36" i="15"/>
  <c r="K36" i="15"/>
  <c r="J36" i="15"/>
  <c r="H36" i="15"/>
  <c r="J35" i="15"/>
  <c r="K35" i="15" s="1"/>
  <c r="L35" i="15" s="1"/>
  <c r="H35" i="15"/>
  <c r="L34" i="15"/>
  <c r="K34" i="15"/>
  <c r="J34" i="15"/>
  <c r="H34" i="15"/>
  <c r="J33" i="15"/>
  <c r="K33" i="15" s="1"/>
  <c r="L33" i="15" s="1"/>
  <c r="H33" i="15"/>
  <c r="J31" i="15"/>
  <c r="K31" i="15" s="1"/>
  <c r="L31" i="15" s="1"/>
  <c r="H31" i="15"/>
  <c r="K30" i="15"/>
  <c r="L30" i="15" s="1"/>
  <c r="J30" i="15"/>
  <c r="H30" i="15"/>
  <c r="J28" i="15"/>
  <c r="K28" i="15" s="1"/>
  <c r="L28" i="15" s="1"/>
  <c r="H28" i="15"/>
  <c r="H27" i="15"/>
  <c r="L24" i="15"/>
  <c r="K24" i="15"/>
  <c r="J24" i="15"/>
  <c r="J22" i="15"/>
  <c r="K22" i="15" s="1"/>
  <c r="L22" i="15" s="1"/>
  <c r="K21" i="15"/>
  <c r="L21" i="15" s="1"/>
  <c r="J21" i="15"/>
  <c r="L20" i="15"/>
  <c r="K20" i="15"/>
  <c r="J20" i="15"/>
  <c r="L18" i="15"/>
  <c r="K18" i="15"/>
  <c r="J18" i="15"/>
  <c r="J17" i="15"/>
  <c r="K17" i="15" s="1"/>
  <c r="L17" i="15" s="1"/>
  <c r="J16" i="15"/>
  <c r="K16" i="15" s="1"/>
  <c r="L16" i="15" s="1"/>
  <c r="J13" i="15"/>
  <c r="K13" i="15" s="1"/>
  <c r="L13" i="15" s="1"/>
  <c r="J12" i="15"/>
  <c r="K12" i="15" s="1"/>
  <c r="L12" i="15" s="1"/>
  <c r="L11" i="15" s="1"/>
  <c r="H12" i="15"/>
  <c r="J50" i="16" l="1"/>
  <c r="J52" i="16" s="1"/>
  <c r="K52" i="16" s="1"/>
  <c r="J21" i="16"/>
  <c r="K21" i="16" s="1"/>
  <c r="J26" i="16"/>
  <c r="K26" i="16" s="1"/>
  <c r="L71" i="16"/>
  <c r="J19" i="16"/>
  <c r="K19" i="16" s="1"/>
  <c r="L19" i="16" s="1"/>
  <c r="J27" i="16"/>
  <c r="J29" i="16" s="1"/>
  <c r="K29" i="16" s="1"/>
  <c r="L74" i="16"/>
  <c r="L54" i="16"/>
  <c r="J78" i="16"/>
  <c r="K78" i="16" s="1"/>
  <c r="L78" i="16" s="1"/>
  <c r="L77" i="16" s="1"/>
  <c r="K50" i="16"/>
  <c r="L50" i="16" s="1"/>
  <c r="L48" i="16" s="1"/>
  <c r="L51" i="16"/>
  <c r="L40" i="16"/>
  <c r="L80" i="16"/>
  <c r="L57" i="16"/>
  <c r="J22" i="16"/>
  <c r="K22" i="16" s="1"/>
  <c r="L22" i="16" s="1"/>
  <c r="J30" i="16"/>
  <c r="K30" i="16" s="1"/>
  <c r="J64" i="16"/>
  <c r="K13" i="16"/>
  <c r="J24" i="16"/>
  <c r="K24" i="16" s="1"/>
  <c r="L32" i="15"/>
  <c r="L52" i="15"/>
  <c r="L29" i="15"/>
  <c r="L38" i="15"/>
  <c r="L49" i="15"/>
  <c r="L61" i="15"/>
  <c r="L60" i="15" s="1"/>
  <c r="J19" i="15"/>
  <c r="K19" i="15" s="1"/>
  <c r="L19" i="15" s="1"/>
  <c r="L15" i="15" s="1"/>
  <c r="J25" i="15"/>
  <c r="J67" i="15"/>
  <c r="K67" i="15" s="1"/>
  <c r="L67" i="15" s="1"/>
  <c r="K48" i="15"/>
  <c r="L48" i="15" s="1"/>
  <c r="L46" i="15" s="1"/>
  <c r="L31" i="16" l="1"/>
  <c r="L15" i="16"/>
  <c r="L28" i="16"/>
  <c r="K27" i="16"/>
  <c r="L34" i="16"/>
  <c r="L11" i="16"/>
  <c r="J69" i="16"/>
  <c r="K69" i="16" s="1"/>
  <c r="L69" i="16" s="1"/>
  <c r="K64" i="16"/>
  <c r="L64" i="16" s="1"/>
  <c r="L63" i="16" s="1"/>
  <c r="L62" i="16" s="1"/>
  <c r="L39" i="16"/>
  <c r="L37" i="15"/>
  <c r="J27" i="15"/>
  <c r="K27" i="15" s="1"/>
  <c r="L27" i="15" s="1"/>
  <c r="L26" i="15" s="1"/>
  <c r="K25" i="15"/>
  <c r="L25" i="15" s="1"/>
  <c r="L23" i="15" s="1"/>
  <c r="L14" i="15" s="1"/>
  <c r="L10" i="15" s="1"/>
  <c r="L14" i="16" l="1"/>
  <c r="L10" i="16" s="1"/>
  <c r="H27" i="14"/>
  <c r="H28" i="14"/>
  <c r="H12" i="14"/>
  <c r="J12" i="14" l="1"/>
  <c r="K12" i="14" s="1"/>
  <c r="L12" i="14" s="1"/>
  <c r="J13" i="14"/>
  <c r="K13" i="14"/>
  <c r="L13" i="14"/>
  <c r="J16" i="14"/>
  <c r="K16" i="14" s="1"/>
  <c r="L16" i="14" s="1"/>
  <c r="J17" i="14"/>
  <c r="K17" i="14"/>
  <c r="L17" i="14" s="1"/>
  <c r="J18" i="14"/>
  <c r="K18" i="14" s="1"/>
  <c r="L18" i="14" s="1"/>
  <c r="J19" i="14"/>
  <c r="K19" i="14"/>
  <c r="L19" i="14" s="1"/>
  <c r="J20" i="14"/>
  <c r="K20" i="14" s="1"/>
  <c r="L20" i="14" s="1"/>
  <c r="J21" i="14"/>
  <c r="K21" i="14"/>
  <c r="L21" i="14" s="1"/>
  <c r="J22" i="14"/>
  <c r="K22" i="14" s="1"/>
  <c r="L22" i="14" s="1"/>
  <c r="J24" i="14"/>
  <c r="K24" i="14"/>
  <c r="L24" i="14" s="1"/>
  <c r="J25" i="14"/>
  <c r="K25" i="14" s="1"/>
  <c r="L25" i="14" s="1"/>
  <c r="J28" i="14"/>
  <c r="K28" i="14" s="1"/>
  <c r="L28" i="14" s="1"/>
  <c r="H30" i="14"/>
  <c r="J30" i="14"/>
  <c r="K30" i="14"/>
  <c r="L30" i="14" s="1"/>
  <c r="H31" i="14"/>
  <c r="J31" i="14"/>
  <c r="K31" i="14" s="1"/>
  <c r="L31" i="14" s="1"/>
  <c r="H33" i="14"/>
  <c r="J33" i="14"/>
  <c r="K33" i="14" s="1"/>
  <c r="L33" i="14" s="1"/>
  <c r="H34" i="14"/>
  <c r="J34" i="14"/>
  <c r="K34" i="14" s="1"/>
  <c r="H35" i="14"/>
  <c r="J35" i="14"/>
  <c r="K35" i="14" s="1"/>
  <c r="L35" i="14" s="1"/>
  <c r="H36" i="14"/>
  <c r="J36" i="14"/>
  <c r="K36" i="14" s="1"/>
  <c r="L36" i="14" s="1"/>
  <c r="J39" i="14"/>
  <c r="K39" i="14" s="1"/>
  <c r="J40" i="14"/>
  <c r="K40" i="14" s="1"/>
  <c r="J41" i="14"/>
  <c r="K41" i="14" s="1"/>
  <c r="J42" i="14"/>
  <c r="K42" i="14" s="1"/>
  <c r="J43" i="14"/>
  <c r="K43" i="14" s="1"/>
  <c r="J44" i="14"/>
  <c r="K44" i="14" s="1"/>
  <c r="J45" i="14"/>
  <c r="K45" i="14" s="1"/>
  <c r="J47" i="14"/>
  <c r="J48" i="14" s="1"/>
  <c r="K48" i="14" s="1"/>
  <c r="K47" i="14"/>
  <c r="L47" i="14" s="1"/>
  <c r="J51" i="14"/>
  <c r="K51" i="14" s="1"/>
  <c r="J53" i="14"/>
  <c r="K53" i="14"/>
  <c r="L53" i="14" s="1"/>
  <c r="J54" i="14"/>
  <c r="K54" i="14"/>
  <c r="L54" i="14" s="1"/>
  <c r="J56" i="14"/>
  <c r="K56" i="14"/>
  <c r="L56" i="14" s="1"/>
  <c r="J57" i="14"/>
  <c r="K57" i="14" s="1"/>
  <c r="J58" i="14"/>
  <c r="K58" i="14"/>
  <c r="L58" i="14" s="1"/>
  <c r="J59" i="14"/>
  <c r="K59" i="14" s="1"/>
  <c r="L59" i="14" s="1"/>
  <c r="J62" i="14"/>
  <c r="J67" i="14" s="1"/>
  <c r="K67" i="14" s="1"/>
  <c r="J63" i="14"/>
  <c r="K63" i="14"/>
  <c r="J64" i="14"/>
  <c r="K64" i="14"/>
  <c r="L64" i="14" s="1"/>
  <c r="J65" i="14"/>
  <c r="K65" i="14" s="1"/>
  <c r="L65" i="14" s="1"/>
  <c r="J66" i="14"/>
  <c r="K66" i="14" s="1"/>
  <c r="J68" i="14"/>
  <c r="K68" i="14"/>
  <c r="L68" i="14" s="1"/>
  <c r="J70" i="14"/>
  <c r="K70" i="14"/>
  <c r="L70" i="14" s="1"/>
  <c r="J71" i="14"/>
  <c r="K71" i="14"/>
  <c r="L71" i="14"/>
  <c r="J73" i="14"/>
  <c r="K73" i="14" s="1"/>
  <c r="L73" i="14" s="1"/>
  <c r="J74" i="14"/>
  <c r="K74" i="14"/>
  <c r="L74" i="14" s="1"/>
  <c r="J76" i="14"/>
  <c r="K76" i="14" s="1"/>
  <c r="L76" i="14" s="1"/>
  <c r="J77" i="14"/>
  <c r="K77" i="14"/>
  <c r="L77" i="14" s="1"/>
  <c r="J79" i="14"/>
  <c r="K79" i="14" s="1"/>
  <c r="L79" i="14" s="1"/>
  <c r="J80" i="14"/>
  <c r="K80" i="14" s="1"/>
  <c r="L80" i="14" s="1"/>
  <c r="J81" i="14"/>
  <c r="K81" i="14"/>
  <c r="L81" i="14" s="1"/>
  <c r="J82" i="14"/>
  <c r="K82" i="14"/>
  <c r="L82" i="14" s="1"/>
  <c r="P15" i="13"/>
  <c r="M15" i="13"/>
  <c r="R25" i="13"/>
  <c r="Q25" i="13"/>
  <c r="O24" i="13"/>
  <c r="N25" i="13"/>
  <c r="O25" i="13" s="1"/>
  <c r="N24" i="13"/>
  <c r="J82" i="13"/>
  <c r="K82" i="13" s="1"/>
  <c r="H82" i="13"/>
  <c r="J81" i="13"/>
  <c r="K81" i="13" s="1"/>
  <c r="H81" i="13"/>
  <c r="J80" i="13"/>
  <c r="K80" i="13" s="1"/>
  <c r="H80" i="13"/>
  <c r="J79" i="13"/>
  <c r="K79" i="13" s="1"/>
  <c r="H79" i="13"/>
  <c r="K77" i="13"/>
  <c r="Q77" i="13" s="1"/>
  <c r="J77" i="13"/>
  <c r="H77" i="13"/>
  <c r="K76" i="13"/>
  <c r="Q76" i="13" s="1"/>
  <c r="J76" i="13"/>
  <c r="H76" i="13"/>
  <c r="L74" i="13"/>
  <c r="K74" i="13"/>
  <c r="Q74" i="13" s="1"/>
  <c r="R74" i="13" s="1"/>
  <c r="J74" i="13"/>
  <c r="H74" i="13"/>
  <c r="L73" i="13"/>
  <c r="L72" i="13" s="1"/>
  <c r="R72" i="13" s="1"/>
  <c r="K73" i="13"/>
  <c r="Q73" i="13" s="1"/>
  <c r="R73" i="13" s="1"/>
  <c r="J73" i="13"/>
  <c r="H73" i="13"/>
  <c r="L71" i="13"/>
  <c r="K71" i="13"/>
  <c r="Q71" i="13" s="1"/>
  <c r="R71" i="13" s="1"/>
  <c r="J71" i="13"/>
  <c r="K70" i="13"/>
  <c r="Q70" i="13" s="1"/>
  <c r="J70" i="13"/>
  <c r="H70" i="13"/>
  <c r="J68" i="13"/>
  <c r="K68" i="13" s="1"/>
  <c r="H68" i="13"/>
  <c r="H67" i="13"/>
  <c r="Q66" i="13"/>
  <c r="K66" i="13"/>
  <c r="L66" i="13" s="1"/>
  <c r="R66" i="13" s="1"/>
  <c r="J66" i="13"/>
  <c r="H66" i="13"/>
  <c r="L65" i="13"/>
  <c r="K65" i="13"/>
  <c r="Q65" i="13" s="1"/>
  <c r="R65" i="13" s="1"/>
  <c r="J65" i="13"/>
  <c r="H65" i="13"/>
  <c r="J64" i="13"/>
  <c r="K64" i="13" s="1"/>
  <c r="H64" i="13"/>
  <c r="J63" i="13"/>
  <c r="K63" i="13" s="1"/>
  <c r="H63" i="13"/>
  <c r="H62" i="13"/>
  <c r="K59" i="13"/>
  <c r="L59" i="13" s="1"/>
  <c r="J59" i="13"/>
  <c r="H59" i="13"/>
  <c r="J58" i="13"/>
  <c r="K58" i="13" s="1"/>
  <c r="L58" i="13" s="1"/>
  <c r="H58" i="13"/>
  <c r="K57" i="13"/>
  <c r="L57" i="13" s="1"/>
  <c r="J57" i="13"/>
  <c r="H57" i="13"/>
  <c r="J56" i="13"/>
  <c r="K56" i="13" s="1"/>
  <c r="L56" i="13" s="1"/>
  <c r="H56" i="13"/>
  <c r="J54" i="13"/>
  <c r="K54" i="13" s="1"/>
  <c r="L54" i="13" s="1"/>
  <c r="H54" i="13"/>
  <c r="K53" i="13"/>
  <c r="L53" i="13" s="1"/>
  <c r="L52" i="13" s="1"/>
  <c r="J53" i="13"/>
  <c r="H53" i="13"/>
  <c r="J51" i="13"/>
  <c r="K51" i="13" s="1"/>
  <c r="L51" i="13" s="1"/>
  <c r="H51" i="13"/>
  <c r="H50" i="13"/>
  <c r="L47" i="13"/>
  <c r="K47" i="13"/>
  <c r="Q47" i="13" s="1"/>
  <c r="R47" i="13" s="1"/>
  <c r="J47" i="13"/>
  <c r="J48" i="13" s="1"/>
  <c r="H47" i="13"/>
  <c r="J45" i="13"/>
  <c r="K45" i="13" s="1"/>
  <c r="H45" i="13"/>
  <c r="J44" i="13"/>
  <c r="K44" i="13" s="1"/>
  <c r="H44" i="13"/>
  <c r="J43" i="13"/>
  <c r="K43" i="13" s="1"/>
  <c r="H43" i="13"/>
  <c r="J42" i="13"/>
  <c r="K42" i="13" s="1"/>
  <c r="H42" i="13"/>
  <c r="J41" i="13"/>
  <c r="K41" i="13" s="1"/>
  <c r="H41" i="13"/>
  <c r="Q40" i="13"/>
  <c r="R40" i="13" s="1"/>
  <c r="N40" i="13"/>
  <c r="O40" i="13" s="1"/>
  <c r="L40" i="13"/>
  <c r="K40" i="13"/>
  <c r="J40" i="13"/>
  <c r="H40" i="13"/>
  <c r="Q39" i="13"/>
  <c r="R39" i="13" s="1"/>
  <c r="N39" i="13"/>
  <c r="L39" i="13"/>
  <c r="K39" i="13"/>
  <c r="J39" i="13"/>
  <c r="H39" i="13"/>
  <c r="L36" i="13"/>
  <c r="K36" i="13"/>
  <c r="J36" i="13"/>
  <c r="H36" i="13"/>
  <c r="K35" i="13"/>
  <c r="L35" i="13" s="1"/>
  <c r="J35" i="13"/>
  <c r="H35" i="13"/>
  <c r="L34" i="13"/>
  <c r="K34" i="13"/>
  <c r="J34" i="13"/>
  <c r="H34" i="13"/>
  <c r="K33" i="13"/>
  <c r="L33" i="13" s="1"/>
  <c r="J33" i="13"/>
  <c r="H33" i="13"/>
  <c r="J31" i="13"/>
  <c r="K31" i="13" s="1"/>
  <c r="L31" i="13" s="1"/>
  <c r="H31" i="13"/>
  <c r="J30" i="13"/>
  <c r="K30" i="13" s="1"/>
  <c r="L30" i="13" s="1"/>
  <c r="L29" i="13" s="1"/>
  <c r="H30" i="13"/>
  <c r="H28" i="13"/>
  <c r="K27" i="13"/>
  <c r="L27" i="13" s="1"/>
  <c r="J27" i="13"/>
  <c r="H27" i="13"/>
  <c r="J25" i="13"/>
  <c r="K25" i="13" s="1"/>
  <c r="L25" i="13" s="1"/>
  <c r="K24" i="13"/>
  <c r="L24" i="13" s="1"/>
  <c r="L23" i="13" s="1"/>
  <c r="J24" i="13"/>
  <c r="H24" i="13"/>
  <c r="H22" i="13"/>
  <c r="H21" i="13"/>
  <c r="L20" i="13"/>
  <c r="K20" i="13"/>
  <c r="Q20" i="13" s="1"/>
  <c r="R20" i="13" s="1"/>
  <c r="J20" i="13"/>
  <c r="H20" i="13"/>
  <c r="H19" i="13"/>
  <c r="L18" i="13"/>
  <c r="K18" i="13"/>
  <c r="Q18" i="13" s="1"/>
  <c r="R18" i="13" s="1"/>
  <c r="J18" i="13"/>
  <c r="H18" i="13"/>
  <c r="L17" i="13"/>
  <c r="K17" i="13"/>
  <c r="Q17" i="13" s="1"/>
  <c r="R17" i="13" s="1"/>
  <c r="J17" i="13"/>
  <c r="H17" i="13"/>
  <c r="L16" i="13"/>
  <c r="K16" i="13"/>
  <c r="Q16" i="13" s="1"/>
  <c r="J16" i="13"/>
  <c r="H16" i="13"/>
  <c r="L13" i="13"/>
  <c r="K13" i="13"/>
  <c r="J13" i="13"/>
  <c r="J22" i="13" s="1"/>
  <c r="K22" i="13" s="1"/>
  <c r="H13" i="13"/>
  <c r="J12" i="13"/>
  <c r="K12" i="13" s="1"/>
  <c r="L12" i="13" s="1"/>
  <c r="L11" i="13" s="1"/>
  <c r="H12" i="13"/>
  <c r="P4" i="12"/>
  <c r="M83" i="12"/>
  <c r="Q45" i="12"/>
  <c r="R45" i="12" s="1"/>
  <c r="O45" i="12"/>
  <c r="N45" i="12"/>
  <c r="M15" i="12"/>
  <c r="P15" i="12"/>
  <c r="O17" i="12"/>
  <c r="O18" i="12"/>
  <c r="N17" i="12"/>
  <c r="N18" i="12"/>
  <c r="N19" i="12"/>
  <c r="O19" i="12" s="1"/>
  <c r="N20" i="12"/>
  <c r="O20" i="12" s="1"/>
  <c r="N21" i="12"/>
  <c r="O21" i="12" s="1"/>
  <c r="N22" i="12"/>
  <c r="O22" i="12" s="1"/>
  <c r="O16" i="12"/>
  <c r="R18" i="12"/>
  <c r="R19" i="12"/>
  <c r="R20" i="12"/>
  <c r="R16" i="12"/>
  <c r="Q17" i="12"/>
  <c r="R17" i="12" s="1"/>
  <c r="Q18" i="12"/>
  <c r="Q19" i="12"/>
  <c r="Q20" i="12"/>
  <c r="Q21" i="12"/>
  <c r="R21" i="12" s="1"/>
  <c r="Q22" i="12"/>
  <c r="R22" i="12" s="1"/>
  <c r="Q16" i="12"/>
  <c r="Q41" i="12"/>
  <c r="R41" i="12" s="1"/>
  <c r="Q42" i="12"/>
  <c r="R42" i="12" s="1"/>
  <c r="Q43" i="12"/>
  <c r="Q44" i="12"/>
  <c r="R44" i="12" s="1"/>
  <c r="Q40" i="12"/>
  <c r="J82" i="12"/>
  <c r="K82" i="12" s="1"/>
  <c r="H82" i="12"/>
  <c r="J81" i="12"/>
  <c r="K81" i="12" s="1"/>
  <c r="H81" i="12"/>
  <c r="J80" i="12"/>
  <c r="K80" i="12" s="1"/>
  <c r="H80" i="12"/>
  <c r="J79" i="12"/>
  <c r="K79" i="12" s="1"/>
  <c r="H79" i="12"/>
  <c r="Q77" i="12"/>
  <c r="K77" i="12"/>
  <c r="N77" i="12" s="1"/>
  <c r="J77" i="12"/>
  <c r="H77" i="12"/>
  <c r="H76" i="12"/>
  <c r="J74" i="12"/>
  <c r="K74" i="12" s="1"/>
  <c r="H74" i="12"/>
  <c r="J73" i="12"/>
  <c r="J76" i="12" s="1"/>
  <c r="K76" i="12" s="1"/>
  <c r="H73" i="12"/>
  <c r="J71" i="12"/>
  <c r="K71" i="12" s="1"/>
  <c r="Q70" i="12"/>
  <c r="K70" i="12"/>
  <c r="N70" i="12" s="1"/>
  <c r="J70" i="12"/>
  <c r="H70" i="12"/>
  <c r="J68" i="12"/>
  <c r="K68" i="12" s="1"/>
  <c r="H68" i="12"/>
  <c r="H67" i="12"/>
  <c r="K66" i="12"/>
  <c r="Q66" i="12" s="1"/>
  <c r="J66" i="12"/>
  <c r="H66" i="12"/>
  <c r="J65" i="12"/>
  <c r="K65" i="12" s="1"/>
  <c r="H65" i="12"/>
  <c r="J64" i="12"/>
  <c r="K64" i="12" s="1"/>
  <c r="H64" i="12"/>
  <c r="Q63" i="12"/>
  <c r="R63" i="12" s="1"/>
  <c r="L63" i="12"/>
  <c r="K63" i="12"/>
  <c r="J63" i="12"/>
  <c r="H63" i="12"/>
  <c r="K62" i="12"/>
  <c r="Q62" i="12" s="1"/>
  <c r="J62" i="12"/>
  <c r="J67" i="12" s="1"/>
  <c r="K67" i="12" s="1"/>
  <c r="H62" i="12"/>
  <c r="K59" i="12"/>
  <c r="L59" i="12" s="1"/>
  <c r="J59" i="12"/>
  <c r="H59" i="12"/>
  <c r="J58" i="12"/>
  <c r="K58" i="12" s="1"/>
  <c r="L58" i="12" s="1"/>
  <c r="H58" i="12"/>
  <c r="K57" i="12"/>
  <c r="L57" i="12" s="1"/>
  <c r="J57" i="12"/>
  <c r="H57" i="12"/>
  <c r="J56" i="12"/>
  <c r="K56" i="12" s="1"/>
  <c r="L56" i="12" s="1"/>
  <c r="L55" i="12" s="1"/>
  <c r="H56" i="12"/>
  <c r="L54" i="12"/>
  <c r="K54" i="12"/>
  <c r="J54" i="12"/>
  <c r="H54" i="12"/>
  <c r="K53" i="12"/>
  <c r="L53" i="12" s="1"/>
  <c r="L52" i="12" s="1"/>
  <c r="J53" i="12"/>
  <c r="H53" i="12"/>
  <c r="L51" i="12"/>
  <c r="K51" i="12"/>
  <c r="J51" i="12"/>
  <c r="H51" i="12"/>
  <c r="H50" i="12"/>
  <c r="J48" i="12"/>
  <c r="J50" i="12" s="1"/>
  <c r="K50" i="12" s="1"/>
  <c r="L50" i="12" s="1"/>
  <c r="L49" i="12" s="1"/>
  <c r="J47" i="12"/>
  <c r="K47" i="12" s="1"/>
  <c r="H47" i="12"/>
  <c r="L45" i="12"/>
  <c r="K45" i="12"/>
  <c r="J45" i="12"/>
  <c r="H45" i="12"/>
  <c r="O44" i="12"/>
  <c r="N44" i="12"/>
  <c r="L44" i="12"/>
  <c r="K44" i="12"/>
  <c r="J44" i="12"/>
  <c r="H44" i="12"/>
  <c r="R43" i="12"/>
  <c r="N43" i="12"/>
  <c r="O43" i="12" s="1"/>
  <c r="L43" i="12"/>
  <c r="K43" i="12"/>
  <c r="J43" i="12"/>
  <c r="H43" i="12"/>
  <c r="N42" i="12"/>
  <c r="O42" i="12" s="1"/>
  <c r="L42" i="12"/>
  <c r="K42" i="12"/>
  <c r="J42" i="12"/>
  <c r="H42" i="12"/>
  <c r="N41" i="12"/>
  <c r="O41" i="12" s="1"/>
  <c r="L41" i="12"/>
  <c r="K41" i="12"/>
  <c r="J41" i="12"/>
  <c r="H41" i="12"/>
  <c r="R40" i="12"/>
  <c r="N40" i="12"/>
  <c r="O40" i="12" s="1"/>
  <c r="L40" i="12"/>
  <c r="K40" i="12"/>
  <c r="J40" i="12"/>
  <c r="H40" i="12"/>
  <c r="Q39" i="12"/>
  <c r="R39" i="12" s="1"/>
  <c r="O39" i="12"/>
  <c r="N39" i="12"/>
  <c r="L39" i="12"/>
  <c r="K39" i="12"/>
  <c r="J39" i="12"/>
  <c r="H39" i="12"/>
  <c r="L38" i="12"/>
  <c r="L36" i="12"/>
  <c r="K36" i="12"/>
  <c r="J36" i="12"/>
  <c r="H36" i="12"/>
  <c r="J35" i="12"/>
  <c r="K35" i="12" s="1"/>
  <c r="L35" i="12" s="1"/>
  <c r="H35" i="12"/>
  <c r="L34" i="12"/>
  <c r="K34" i="12"/>
  <c r="J34" i="12"/>
  <c r="H34" i="12"/>
  <c r="J33" i="12"/>
  <c r="K33" i="12" s="1"/>
  <c r="L33" i="12" s="1"/>
  <c r="H33" i="12"/>
  <c r="J31" i="12"/>
  <c r="K31" i="12" s="1"/>
  <c r="L31" i="12" s="1"/>
  <c r="H31" i="12"/>
  <c r="K30" i="12"/>
  <c r="L30" i="12" s="1"/>
  <c r="L29" i="12" s="1"/>
  <c r="J30" i="12"/>
  <c r="H30" i="12"/>
  <c r="H28" i="12"/>
  <c r="L27" i="12"/>
  <c r="K27" i="12"/>
  <c r="J27" i="12"/>
  <c r="H27" i="12"/>
  <c r="J25" i="12"/>
  <c r="K25" i="12" s="1"/>
  <c r="L25" i="12" s="1"/>
  <c r="L24" i="12"/>
  <c r="L23" i="12" s="1"/>
  <c r="K24" i="12"/>
  <c r="J24" i="12"/>
  <c r="H24" i="12"/>
  <c r="J22" i="12"/>
  <c r="K22" i="12" s="1"/>
  <c r="H22" i="12"/>
  <c r="J21" i="12"/>
  <c r="K21" i="12" s="1"/>
  <c r="H21" i="12"/>
  <c r="L20" i="12"/>
  <c r="K20" i="12"/>
  <c r="J20" i="12"/>
  <c r="H20" i="12"/>
  <c r="J19" i="12"/>
  <c r="K19" i="12" s="1"/>
  <c r="H19" i="12"/>
  <c r="L18" i="12"/>
  <c r="K18" i="12"/>
  <c r="J18" i="12"/>
  <c r="H18" i="12"/>
  <c r="K17" i="12"/>
  <c r="J17" i="12"/>
  <c r="H17" i="12"/>
  <c r="K16" i="12"/>
  <c r="N16" i="12" s="1"/>
  <c r="J16" i="12"/>
  <c r="H16" i="12"/>
  <c r="L13" i="12"/>
  <c r="K13" i="12"/>
  <c r="J13" i="12"/>
  <c r="J28" i="12" s="1"/>
  <c r="K28" i="12" s="1"/>
  <c r="L28" i="12" s="1"/>
  <c r="H13" i="12"/>
  <c r="J12" i="12"/>
  <c r="K12" i="12" s="1"/>
  <c r="L12" i="12" s="1"/>
  <c r="L11" i="12" s="1"/>
  <c r="H12" i="12"/>
  <c r="N44" i="11"/>
  <c r="O44" i="11"/>
  <c r="Q44" i="11"/>
  <c r="R44" i="11" s="1"/>
  <c r="R43" i="11"/>
  <c r="Q43" i="11"/>
  <c r="N43" i="11"/>
  <c r="O43" i="11"/>
  <c r="R42" i="11"/>
  <c r="Q42" i="11"/>
  <c r="O42" i="11"/>
  <c r="N42" i="11"/>
  <c r="R41" i="11"/>
  <c r="Q41" i="11"/>
  <c r="N41" i="11"/>
  <c r="O41" i="11" s="1"/>
  <c r="Q40" i="11"/>
  <c r="R40" i="11"/>
  <c r="O40" i="11"/>
  <c r="N40" i="11"/>
  <c r="R39" i="11"/>
  <c r="Q39" i="11"/>
  <c r="O39" i="11"/>
  <c r="N39" i="11"/>
  <c r="N47" i="11"/>
  <c r="L39" i="11"/>
  <c r="K82" i="11"/>
  <c r="Q82" i="11" s="1"/>
  <c r="J82" i="11"/>
  <c r="H82" i="11"/>
  <c r="K81" i="11"/>
  <c r="Q81" i="11" s="1"/>
  <c r="J81" i="11"/>
  <c r="H81" i="11"/>
  <c r="K80" i="11"/>
  <c r="Q80" i="11" s="1"/>
  <c r="J80" i="11"/>
  <c r="H80" i="11"/>
  <c r="K79" i="11"/>
  <c r="Q79" i="11" s="1"/>
  <c r="J79" i="11"/>
  <c r="H79" i="11"/>
  <c r="J77" i="11"/>
  <c r="K77" i="11" s="1"/>
  <c r="H77" i="11"/>
  <c r="H76" i="11"/>
  <c r="J74" i="11"/>
  <c r="K74" i="11" s="1"/>
  <c r="H74" i="11"/>
  <c r="J73" i="11"/>
  <c r="J76" i="11" s="1"/>
  <c r="K76" i="11" s="1"/>
  <c r="H73" i="11"/>
  <c r="J71" i="11"/>
  <c r="K71" i="11" s="1"/>
  <c r="J70" i="11"/>
  <c r="K70" i="11" s="1"/>
  <c r="H70" i="11"/>
  <c r="K68" i="11"/>
  <c r="Q68" i="11" s="1"/>
  <c r="J68" i="11"/>
  <c r="H68" i="11"/>
  <c r="H67" i="11"/>
  <c r="K66" i="11"/>
  <c r="Q66" i="11" s="1"/>
  <c r="R66" i="11" s="1"/>
  <c r="J66" i="11"/>
  <c r="H66" i="11"/>
  <c r="L66" i="11" s="1"/>
  <c r="J65" i="11"/>
  <c r="K65" i="11" s="1"/>
  <c r="H65" i="11"/>
  <c r="K64" i="11"/>
  <c r="Q64" i="11" s="1"/>
  <c r="J64" i="11"/>
  <c r="H64" i="11"/>
  <c r="K63" i="11"/>
  <c r="Q63" i="11" s="1"/>
  <c r="J63" i="11"/>
  <c r="H63" i="11"/>
  <c r="H62" i="11"/>
  <c r="K59" i="11"/>
  <c r="J59" i="11"/>
  <c r="H59" i="11"/>
  <c r="L59" i="11" s="1"/>
  <c r="K58" i="11"/>
  <c r="L58" i="11" s="1"/>
  <c r="J58" i="11"/>
  <c r="H58" i="11"/>
  <c r="K57" i="11"/>
  <c r="J57" i="11"/>
  <c r="H57" i="11"/>
  <c r="L57" i="11" s="1"/>
  <c r="K56" i="11"/>
  <c r="L56" i="11" s="1"/>
  <c r="J56" i="11"/>
  <c r="H56" i="11"/>
  <c r="J54" i="11"/>
  <c r="K54" i="11" s="1"/>
  <c r="L54" i="11" s="1"/>
  <c r="H54" i="11"/>
  <c r="J53" i="11"/>
  <c r="K53" i="11" s="1"/>
  <c r="L53" i="11" s="1"/>
  <c r="H53" i="11"/>
  <c r="J51" i="11"/>
  <c r="K51" i="11" s="1"/>
  <c r="L51" i="11" s="1"/>
  <c r="H51" i="11"/>
  <c r="H50" i="11"/>
  <c r="J47" i="11"/>
  <c r="J48" i="11" s="1"/>
  <c r="H47" i="11"/>
  <c r="J45" i="11"/>
  <c r="K45" i="11" s="1"/>
  <c r="L45" i="11" s="1"/>
  <c r="H45" i="11"/>
  <c r="K44" i="11"/>
  <c r="L44" i="11" s="1"/>
  <c r="J44" i="11"/>
  <c r="H44" i="11"/>
  <c r="J43" i="11"/>
  <c r="K43" i="11" s="1"/>
  <c r="L43" i="11" s="1"/>
  <c r="H43" i="11"/>
  <c r="K42" i="11"/>
  <c r="L42" i="11" s="1"/>
  <c r="J42" i="11"/>
  <c r="H42" i="11"/>
  <c r="J41" i="11"/>
  <c r="K41" i="11" s="1"/>
  <c r="L41" i="11" s="1"/>
  <c r="H41" i="11"/>
  <c r="K40" i="11"/>
  <c r="L40" i="11" s="1"/>
  <c r="J40" i="11"/>
  <c r="H40" i="11"/>
  <c r="J39" i="11"/>
  <c r="K39" i="11" s="1"/>
  <c r="H39" i="11"/>
  <c r="J36" i="11"/>
  <c r="K36" i="11" s="1"/>
  <c r="L36" i="11" s="1"/>
  <c r="H36" i="11"/>
  <c r="K35" i="11"/>
  <c r="L35" i="11" s="1"/>
  <c r="J35" i="11"/>
  <c r="H35" i="11"/>
  <c r="J34" i="11"/>
  <c r="K34" i="11" s="1"/>
  <c r="L34" i="11" s="1"/>
  <c r="H34" i="11"/>
  <c r="K33" i="11"/>
  <c r="L33" i="11" s="1"/>
  <c r="L32" i="11" s="1"/>
  <c r="J33" i="11"/>
  <c r="H33" i="11"/>
  <c r="K31" i="11"/>
  <c r="L31" i="11" s="1"/>
  <c r="J31" i="11"/>
  <c r="H31" i="11"/>
  <c r="L30" i="11"/>
  <c r="L29" i="11" s="1"/>
  <c r="K30" i="11"/>
  <c r="J30" i="11"/>
  <c r="H30" i="11"/>
  <c r="H28" i="11"/>
  <c r="H27" i="11"/>
  <c r="H24" i="11"/>
  <c r="H22" i="11"/>
  <c r="H21" i="11"/>
  <c r="J20" i="11"/>
  <c r="K20" i="11" s="1"/>
  <c r="H20" i="11"/>
  <c r="H19" i="11"/>
  <c r="J18" i="11"/>
  <c r="K18" i="11" s="1"/>
  <c r="H18" i="11"/>
  <c r="N17" i="11"/>
  <c r="L17" i="11"/>
  <c r="K17" i="11"/>
  <c r="J17" i="11"/>
  <c r="H17" i="11"/>
  <c r="J16" i="11"/>
  <c r="K16" i="11" s="1"/>
  <c r="H16" i="11"/>
  <c r="J13" i="11"/>
  <c r="J22" i="11" s="1"/>
  <c r="K22" i="11" s="1"/>
  <c r="H13" i="11"/>
  <c r="K12" i="11"/>
  <c r="L12" i="11" s="1"/>
  <c r="J12" i="11"/>
  <c r="H12" i="11"/>
  <c r="J82" i="10"/>
  <c r="K82" i="10" s="1"/>
  <c r="H82" i="10"/>
  <c r="K81" i="10"/>
  <c r="Q81" i="10" s="1"/>
  <c r="J81" i="10"/>
  <c r="H81" i="10"/>
  <c r="K80" i="10"/>
  <c r="Q80" i="10" s="1"/>
  <c r="J80" i="10"/>
  <c r="H80" i="10"/>
  <c r="K79" i="10"/>
  <c r="Q79" i="10" s="1"/>
  <c r="J79" i="10"/>
  <c r="H79" i="10"/>
  <c r="J77" i="10"/>
  <c r="K77" i="10" s="1"/>
  <c r="H77" i="10"/>
  <c r="H76" i="10"/>
  <c r="J74" i="10"/>
  <c r="K74" i="10" s="1"/>
  <c r="H74" i="10"/>
  <c r="J73" i="10"/>
  <c r="J76" i="10" s="1"/>
  <c r="K76" i="10" s="1"/>
  <c r="H73" i="10"/>
  <c r="J71" i="10"/>
  <c r="K71" i="10" s="1"/>
  <c r="Q70" i="10"/>
  <c r="K70" i="10"/>
  <c r="N70" i="10" s="1"/>
  <c r="J70" i="10"/>
  <c r="H70" i="10"/>
  <c r="L70" i="10" s="1"/>
  <c r="K68" i="10"/>
  <c r="Q68" i="10" s="1"/>
  <c r="J68" i="10"/>
  <c r="H68" i="10"/>
  <c r="H67" i="10"/>
  <c r="J66" i="10"/>
  <c r="K66" i="10" s="1"/>
  <c r="H66" i="10"/>
  <c r="J65" i="10"/>
  <c r="K65" i="10" s="1"/>
  <c r="H65" i="10"/>
  <c r="K64" i="10"/>
  <c r="Q64" i="10" s="1"/>
  <c r="J64" i="10"/>
  <c r="H64" i="10"/>
  <c r="K63" i="10"/>
  <c r="Q63" i="10" s="1"/>
  <c r="J63" i="10"/>
  <c r="H63" i="10"/>
  <c r="H62" i="10"/>
  <c r="J59" i="10"/>
  <c r="K59" i="10" s="1"/>
  <c r="L59" i="10" s="1"/>
  <c r="H59" i="10"/>
  <c r="K58" i="10"/>
  <c r="L58" i="10" s="1"/>
  <c r="J58" i="10"/>
  <c r="H58" i="10"/>
  <c r="J57" i="10"/>
  <c r="K57" i="10" s="1"/>
  <c r="L57" i="10" s="1"/>
  <c r="H57" i="10"/>
  <c r="K56" i="10"/>
  <c r="L56" i="10" s="1"/>
  <c r="J56" i="10"/>
  <c r="H56" i="10"/>
  <c r="J54" i="10"/>
  <c r="K54" i="10" s="1"/>
  <c r="L54" i="10" s="1"/>
  <c r="H54" i="10"/>
  <c r="L53" i="10"/>
  <c r="K53" i="10"/>
  <c r="J53" i="10"/>
  <c r="H53" i="10"/>
  <c r="J51" i="10"/>
  <c r="K51" i="10" s="1"/>
  <c r="L51" i="10" s="1"/>
  <c r="H51" i="10"/>
  <c r="H50" i="10"/>
  <c r="J47" i="10"/>
  <c r="J48" i="10" s="1"/>
  <c r="H47" i="10"/>
  <c r="J45" i="10"/>
  <c r="K45" i="10" s="1"/>
  <c r="L45" i="10" s="1"/>
  <c r="H45" i="10"/>
  <c r="K44" i="10"/>
  <c r="L44" i="10" s="1"/>
  <c r="J44" i="10"/>
  <c r="H44" i="10"/>
  <c r="J43" i="10"/>
  <c r="K43" i="10" s="1"/>
  <c r="L43" i="10" s="1"/>
  <c r="H43" i="10"/>
  <c r="K42" i="10"/>
  <c r="L42" i="10" s="1"/>
  <c r="J42" i="10"/>
  <c r="H42" i="10"/>
  <c r="J41" i="10"/>
  <c r="K41" i="10" s="1"/>
  <c r="L41" i="10" s="1"/>
  <c r="H41" i="10"/>
  <c r="K40" i="10"/>
  <c r="L40" i="10" s="1"/>
  <c r="J40" i="10"/>
  <c r="H40" i="10"/>
  <c r="J39" i="10"/>
  <c r="K39" i="10" s="1"/>
  <c r="L39" i="10" s="1"/>
  <c r="H39" i="10"/>
  <c r="J36" i="10"/>
  <c r="K36" i="10" s="1"/>
  <c r="L36" i="10" s="1"/>
  <c r="H36" i="10"/>
  <c r="K35" i="10"/>
  <c r="L35" i="10" s="1"/>
  <c r="J35" i="10"/>
  <c r="H35" i="10"/>
  <c r="J34" i="10"/>
  <c r="K34" i="10" s="1"/>
  <c r="L34" i="10" s="1"/>
  <c r="H34" i="10"/>
  <c r="K33" i="10"/>
  <c r="L33" i="10" s="1"/>
  <c r="J33" i="10"/>
  <c r="H33" i="10"/>
  <c r="K31" i="10"/>
  <c r="L31" i="10" s="1"/>
  <c r="J31" i="10"/>
  <c r="H31" i="10"/>
  <c r="J30" i="10"/>
  <c r="K30" i="10" s="1"/>
  <c r="L30" i="10" s="1"/>
  <c r="H30" i="10"/>
  <c r="H28" i="10"/>
  <c r="H27" i="10"/>
  <c r="H24" i="10"/>
  <c r="H22" i="10"/>
  <c r="H21" i="10"/>
  <c r="N20" i="10"/>
  <c r="K20" i="10"/>
  <c r="L20" i="10" s="1"/>
  <c r="J20" i="10"/>
  <c r="H20" i="10"/>
  <c r="H19" i="10"/>
  <c r="J18" i="10"/>
  <c r="K18" i="10" s="1"/>
  <c r="H18" i="10"/>
  <c r="J17" i="10"/>
  <c r="K17" i="10" s="1"/>
  <c r="H17" i="10"/>
  <c r="J16" i="10"/>
  <c r="K16" i="10" s="1"/>
  <c r="H16" i="10"/>
  <c r="J13" i="10"/>
  <c r="J22" i="10" s="1"/>
  <c r="K22" i="10" s="1"/>
  <c r="H13" i="10"/>
  <c r="K12" i="10"/>
  <c r="L12" i="10" s="1"/>
  <c r="J12" i="10"/>
  <c r="H12" i="10"/>
  <c r="M38" i="8"/>
  <c r="P4" i="8"/>
  <c r="P38" i="8"/>
  <c r="R47" i="8"/>
  <c r="Q47" i="8"/>
  <c r="O47" i="8"/>
  <c r="N47" i="8"/>
  <c r="N48" i="8"/>
  <c r="Q48" i="8"/>
  <c r="R48" i="8" s="1"/>
  <c r="O48" i="8"/>
  <c r="Q73" i="8"/>
  <c r="R73" i="8" s="1"/>
  <c r="Q70" i="8"/>
  <c r="J82" i="9"/>
  <c r="K82" i="9" s="1"/>
  <c r="H82" i="9"/>
  <c r="J81" i="9"/>
  <c r="K81" i="9" s="1"/>
  <c r="H81" i="9"/>
  <c r="J80" i="9"/>
  <c r="K80" i="9" s="1"/>
  <c r="H80" i="9"/>
  <c r="J79" i="9"/>
  <c r="K79" i="9" s="1"/>
  <c r="H79" i="9"/>
  <c r="Q77" i="9"/>
  <c r="N77" i="9"/>
  <c r="O77" i="9" s="1"/>
  <c r="K77" i="9"/>
  <c r="L77" i="9" s="1"/>
  <c r="R77" i="9" s="1"/>
  <c r="J77" i="9"/>
  <c r="H77" i="9"/>
  <c r="H76" i="9"/>
  <c r="J74" i="9"/>
  <c r="K74" i="9" s="1"/>
  <c r="H74" i="9"/>
  <c r="J73" i="9"/>
  <c r="J76" i="9" s="1"/>
  <c r="K76" i="9" s="1"/>
  <c r="H73" i="9"/>
  <c r="J71" i="9"/>
  <c r="K71" i="9" s="1"/>
  <c r="P70" i="9"/>
  <c r="J70" i="9"/>
  <c r="K70" i="9" s="1"/>
  <c r="H70" i="9"/>
  <c r="Q68" i="9"/>
  <c r="K68" i="9"/>
  <c r="L68" i="9" s="1"/>
  <c r="R68" i="9" s="1"/>
  <c r="J68" i="9"/>
  <c r="H68" i="9"/>
  <c r="H67" i="9"/>
  <c r="K66" i="9"/>
  <c r="Q66" i="9" s="1"/>
  <c r="J66" i="9"/>
  <c r="H66" i="9"/>
  <c r="J65" i="9"/>
  <c r="K65" i="9" s="1"/>
  <c r="H65" i="9"/>
  <c r="Q64" i="9"/>
  <c r="K64" i="9"/>
  <c r="L64" i="9" s="1"/>
  <c r="R64" i="9" s="1"/>
  <c r="J64" i="9"/>
  <c r="H64" i="9"/>
  <c r="Q63" i="9"/>
  <c r="R63" i="9" s="1"/>
  <c r="L63" i="9"/>
  <c r="K63" i="9"/>
  <c r="J63" i="9"/>
  <c r="H63" i="9"/>
  <c r="K62" i="9"/>
  <c r="Q62" i="9" s="1"/>
  <c r="J62" i="9"/>
  <c r="J67" i="9" s="1"/>
  <c r="K67" i="9" s="1"/>
  <c r="H62" i="9"/>
  <c r="L59" i="9"/>
  <c r="K59" i="9"/>
  <c r="J59" i="9"/>
  <c r="H59" i="9"/>
  <c r="K58" i="9"/>
  <c r="L58" i="9" s="1"/>
  <c r="J58" i="9"/>
  <c r="H58" i="9"/>
  <c r="K57" i="9"/>
  <c r="L57" i="9" s="1"/>
  <c r="J57" i="9"/>
  <c r="H57" i="9"/>
  <c r="K56" i="9"/>
  <c r="L56" i="9" s="1"/>
  <c r="J56" i="9"/>
  <c r="H56" i="9"/>
  <c r="L54" i="9"/>
  <c r="K54" i="9"/>
  <c r="J54" i="9"/>
  <c r="H54" i="9"/>
  <c r="J53" i="9"/>
  <c r="K53" i="9" s="1"/>
  <c r="L53" i="9" s="1"/>
  <c r="L52" i="9" s="1"/>
  <c r="H53" i="9"/>
  <c r="J51" i="9"/>
  <c r="K51" i="9" s="1"/>
  <c r="L51" i="9" s="1"/>
  <c r="H51" i="9"/>
  <c r="H50" i="9"/>
  <c r="J47" i="9"/>
  <c r="J48" i="9" s="1"/>
  <c r="H47" i="9"/>
  <c r="K45" i="9"/>
  <c r="L45" i="9" s="1"/>
  <c r="J45" i="9"/>
  <c r="H45" i="9"/>
  <c r="J44" i="9"/>
  <c r="K44" i="9" s="1"/>
  <c r="L44" i="9" s="1"/>
  <c r="H44" i="9"/>
  <c r="K43" i="9"/>
  <c r="L43" i="9" s="1"/>
  <c r="J43" i="9"/>
  <c r="H43" i="9"/>
  <c r="J42" i="9"/>
  <c r="K42" i="9" s="1"/>
  <c r="L42" i="9" s="1"/>
  <c r="H42" i="9"/>
  <c r="K41" i="9"/>
  <c r="L41" i="9" s="1"/>
  <c r="J41" i="9"/>
  <c r="H41" i="9"/>
  <c r="J40" i="9"/>
  <c r="K40" i="9" s="1"/>
  <c r="L40" i="9" s="1"/>
  <c r="H40" i="9"/>
  <c r="K39" i="9"/>
  <c r="L39" i="9" s="1"/>
  <c r="J39" i="9"/>
  <c r="H39" i="9"/>
  <c r="L36" i="9"/>
  <c r="K36" i="9"/>
  <c r="J36" i="9"/>
  <c r="H36" i="9"/>
  <c r="J35" i="9"/>
  <c r="K35" i="9" s="1"/>
  <c r="L35" i="9" s="1"/>
  <c r="H35" i="9"/>
  <c r="L34" i="9"/>
  <c r="K34" i="9"/>
  <c r="J34" i="9"/>
  <c r="H34" i="9"/>
  <c r="J33" i="9"/>
  <c r="K33" i="9" s="1"/>
  <c r="L33" i="9" s="1"/>
  <c r="L32" i="9" s="1"/>
  <c r="H33" i="9"/>
  <c r="J31" i="9"/>
  <c r="K31" i="9" s="1"/>
  <c r="L31" i="9" s="1"/>
  <c r="H31" i="9"/>
  <c r="J30" i="9"/>
  <c r="K30" i="9" s="1"/>
  <c r="L30" i="9" s="1"/>
  <c r="L29" i="9" s="1"/>
  <c r="H30" i="9"/>
  <c r="H28" i="9"/>
  <c r="H27" i="9"/>
  <c r="J24" i="9"/>
  <c r="K24" i="9" s="1"/>
  <c r="L24" i="9" s="1"/>
  <c r="H24" i="9"/>
  <c r="J22" i="9"/>
  <c r="K22" i="9" s="1"/>
  <c r="H22" i="9"/>
  <c r="J21" i="9"/>
  <c r="K21" i="9" s="1"/>
  <c r="H21" i="9"/>
  <c r="J20" i="9"/>
  <c r="K20" i="9" s="1"/>
  <c r="H20" i="9"/>
  <c r="H19" i="9"/>
  <c r="L18" i="9"/>
  <c r="K18" i="9"/>
  <c r="N18" i="9" s="1"/>
  <c r="J18" i="9"/>
  <c r="H18" i="9"/>
  <c r="J17" i="9"/>
  <c r="K17" i="9" s="1"/>
  <c r="H17" i="9"/>
  <c r="N16" i="9"/>
  <c r="K16" i="9"/>
  <c r="L16" i="9" s="1"/>
  <c r="J16" i="9"/>
  <c r="H16" i="9"/>
  <c r="K13" i="9"/>
  <c r="L13" i="9" s="1"/>
  <c r="J13" i="9"/>
  <c r="J28" i="9" s="1"/>
  <c r="K28" i="9" s="1"/>
  <c r="L28" i="9" s="1"/>
  <c r="H13" i="9"/>
  <c r="J12" i="9"/>
  <c r="K12" i="9" s="1"/>
  <c r="L12" i="9" s="1"/>
  <c r="L11" i="9" s="1"/>
  <c r="H12" i="9"/>
  <c r="Q81" i="8"/>
  <c r="R81" i="8" s="1"/>
  <c r="Q82" i="8"/>
  <c r="R82" i="8" s="1"/>
  <c r="Q80" i="8"/>
  <c r="R80" i="8" s="1"/>
  <c r="Q79" i="8"/>
  <c r="R79" i="8" s="1"/>
  <c r="N82" i="8"/>
  <c r="O82" i="8" s="1"/>
  <c r="N81" i="8"/>
  <c r="O81" i="8" s="1"/>
  <c r="N80" i="8"/>
  <c r="O80" i="8" s="1"/>
  <c r="N79" i="8"/>
  <c r="O79" i="8" s="1"/>
  <c r="Q77" i="8"/>
  <c r="R77" i="8" s="1"/>
  <c r="Q76" i="8"/>
  <c r="R76" i="8" s="1"/>
  <c r="N77" i="8"/>
  <c r="O77" i="8" s="1"/>
  <c r="N76" i="8"/>
  <c r="O76" i="8" s="1"/>
  <c r="Q74" i="8"/>
  <c r="R74" i="8" s="1"/>
  <c r="N74" i="8"/>
  <c r="O74" i="8" s="1"/>
  <c r="R72" i="8"/>
  <c r="R70" i="8"/>
  <c r="N73" i="8"/>
  <c r="O73" i="8" s="1"/>
  <c r="N70" i="8"/>
  <c r="O70" i="8" s="1"/>
  <c r="R71" i="8"/>
  <c r="Q71" i="8"/>
  <c r="R63" i="8"/>
  <c r="R64" i="8"/>
  <c r="R65" i="8"/>
  <c r="R66" i="8"/>
  <c r="R67" i="8"/>
  <c r="R68" i="8"/>
  <c r="Q63" i="8"/>
  <c r="Q64" i="8"/>
  <c r="Q65" i="8"/>
  <c r="Q66" i="8"/>
  <c r="Q67" i="8"/>
  <c r="Q68" i="8"/>
  <c r="R62" i="8"/>
  <c r="Q62" i="8"/>
  <c r="J82" i="8"/>
  <c r="K82" i="8" s="1"/>
  <c r="L82" i="8" s="1"/>
  <c r="H82" i="8"/>
  <c r="K81" i="8"/>
  <c r="L81" i="8" s="1"/>
  <c r="J81" i="8"/>
  <c r="H81" i="8"/>
  <c r="J80" i="8"/>
  <c r="K80" i="8" s="1"/>
  <c r="L80" i="8" s="1"/>
  <c r="H80" i="8"/>
  <c r="K79" i="8"/>
  <c r="L79" i="8" s="1"/>
  <c r="J79" i="8"/>
  <c r="H79" i="8"/>
  <c r="K77" i="8"/>
  <c r="L77" i="8" s="1"/>
  <c r="J77" i="8"/>
  <c r="H77" i="8"/>
  <c r="H76" i="8"/>
  <c r="L74" i="8"/>
  <c r="K74" i="8"/>
  <c r="J74" i="8"/>
  <c r="H74" i="8"/>
  <c r="J73" i="8"/>
  <c r="K73" i="8" s="1"/>
  <c r="L73" i="8" s="1"/>
  <c r="L72" i="8" s="1"/>
  <c r="H73" i="8"/>
  <c r="J71" i="8"/>
  <c r="K71" i="8" s="1"/>
  <c r="L70" i="8"/>
  <c r="K70" i="8"/>
  <c r="J70" i="8"/>
  <c r="H70" i="8"/>
  <c r="K68" i="8"/>
  <c r="L68" i="8" s="1"/>
  <c r="J68" i="8"/>
  <c r="H68" i="8"/>
  <c r="H67" i="8"/>
  <c r="J66" i="8"/>
  <c r="K66" i="8" s="1"/>
  <c r="H66" i="8"/>
  <c r="J65" i="8"/>
  <c r="K65" i="8" s="1"/>
  <c r="H65" i="8"/>
  <c r="K64" i="8"/>
  <c r="L64" i="8" s="1"/>
  <c r="J64" i="8"/>
  <c r="H64" i="8"/>
  <c r="J63" i="8"/>
  <c r="K63" i="8" s="1"/>
  <c r="H63" i="8"/>
  <c r="H62" i="8"/>
  <c r="K59" i="8"/>
  <c r="L59" i="8" s="1"/>
  <c r="J59" i="8"/>
  <c r="H59" i="8"/>
  <c r="J58" i="8"/>
  <c r="K58" i="8" s="1"/>
  <c r="L58" i="8" s="1"/>
  <c r="H58" i="8"/>
  <c r="K57" i="8"/>
  <c r="L57" i="8" s="1"/>
  <c r="J57" i="8"/>
  <c r="H57" i="8"/>
  <c r="J56" i="8"/>
  <c r="K56" i="8" s="1"/>
  <c r="L56" i="8" s="1"/>
  <c r="L55" i="8" s="1"/>
  <c r="H56" i="8"/>
  <c r="J54" i="8"/>
  <c r="K54" i="8" s="1"/>
  <c r="L54" i="8" s="1"/>
  <c r="H54" i="8"/>
  <c r="K53" i="8"/>
  <c r="L53" i="8" s="1"/>
  <c r="J53" i="8"/>
  <c r="H53" i="8"/>
  <c r="J51" i="8"/>
  <c r="K51" i="8" s="1"/>
  <c r="L51" i="8" s="1"/>
  <c r="H51" i="8"/>
  <c r="H50" i="8"/>
  <c r="J48" i="8"/>
  <c r="J50" i="8" s="1"/>
  <c r="K50" i="8" s="1"/>
  <c r="L50" i="8" s="1"/>
  <c r="L49" i="8" s="1"/>
  <c r="L47" i="8"/>
  <c r="K47" i="8"/>
  <c r="J47" i="8"/>
  <c r="H47" i="8"/>
  <c r="J45" i="8"/>
  <c r="K45" i="8" s="1"/>
  <c r="L45" i="8" s="1"/>
  <c r="H45" i="8"/>
  <c r="J44" i="8"/>
  <c r="K44" i="8" s="1"/>
  <c r="L44" i="8" s="1"/>
  <c r="H44" i="8"/>
  <c r="J43" i="8"/>
  <c r="K43" i="8" s="1"/>
  <c r="L43" i="8" s="1"/>
  <c r="H43" i="8"/>
  <c r="J42" i="8"/>
  <c r="K42" i="8" s="1"/>
  <c r="L42" i="8" s="1"/>
  <c r="H42" i="8"/>
  <c r="J41" i="8"/>
  <c r="K41" i="8" s="1"/>
  <c r="L41" i="8" s="1"/>
  <c r="H41" i="8"/>
  <c r="J40" i="8"/>
  <c r="K40" i="8" s="1"/>
  <c r="L40" i="8" s="1"/>
  <c r="H40" i="8"/>
  <c r="J39" i="8"/>
  <c r="K39" i="8" s="1"/>
  <c r="L39" i="8" s="1"/>
  <c r="H39" i="8"/>
  <c r="J36" i="8"/>
  <c r="K36" i="8" s="1"/>
  <c r="L36" i="8" s="1"/>
  <c r="H36" i="8"/>
  <c r="K35" i="8"/>
  <c r="L35" i="8" s="1"/>
  <c r="J35" i="8"/>
  <c r="H35" i="8"/>
  <c r="J34" i="8"/>
  <c r="K34" i="8" s="1"/>
  <c r="L34" i="8" s="1"/>
  <c r="H34" i="8"/>
  <c r="K33" i="8"/>
  <c r="L33" i="8" s="1"/>
  <c r="J33" i="8"/>
  <c r="H33" i="8"/>
  <c r="J31" i="8"/>
  <c r="K31" i="8" s="1"/>
  <c r="L31" i="8" s="1"/>
  <c r="H31" i="8"/>
  <c r="L30" i="8"/>
  <c r="L29" i="8" s="1"/>
  <c r="K30" i="8"/>
  <c r="J30" i="8"/>
  <c r="H30" i="8"/>
  <c r="J28" i="8"/>
  <c r="K28" i="8" s="1"/>
  <c r="L28" i="8" s="1"/>
  <c r="H28" i="8"/>
  <c r="H27" i="8"/>
  <c r="J25" i="8"/>
  <c r="J27" i="8" s="1"/>
  <c r="K27" i="8" s="1"/>
  <c r="L27" i="8" s="1"/>
  <c r="J24" i="8"/>
  <c r="K24" i="8" s="1"/>
  <c r="L24" i="8" s="1"/>
  <c r="H24" i="8"/>
  <c r="K22" i="8"/>
  <c r="N22" i="8" s="1"/>
  <c r="J22" i="8"/>
  <c r="H22" i="8"/>
  <c r="J21" i="8"/>
  <c r="K21" i="8" s="1"/>
  <c r="H21" i="8"/>
  <c r="J20" i="8"/>
  <c r="K20" i="8" s="1"/>
  <c r="H20" i="8"/>
  <c r="J19" i="8"/>
  <c r="K19" i="8" s="1"/>
  <c r="H19" i="8"/>
  <c r="J18" i="8"/>
  <c r="K18" i="8" s="1"/>
  <c r="H18" i="8"/>
  <c r="N17" i="8"/>
  <c r="L17" i="8"/>
  <c r="K17" i="8"/>
  <c r="J17" i="8"/>
  <c r="H17" i="8"/>
  <c r="J16" i="8"/>
  <c r="K16" i="8" s="1"/>
  <c r="H16" i="8"/>
  <c r="J13" i="8"/>
  <c r="K13" i="8" s="1"/>
  <c r="L13" i="8" s="1"/>
  <c r="H13" i="8"/>
  <c r="K12" i="8"/>
  <c r="L12" i="8" s="1"/>
  <c r="J12" i="8"/>
  <c r="H12" i="8"/>
  <c r="L52" i="14" l="1"/>
  <c r="L11" i="14"/>
  <c r="L15" i="14"/>
  <c r="L75" i="14"/>
  <c r="L72" i="14"/>
  <c r="L63" i="14"/>
  <c r="L23" i="14"/>
  <c r="L69" i="14"/>
  <c r="J27" i="14"/>
  <c r="K27" i="14" s="1"/>
  <c r="L27" i="14" s="1"/>
  <c r="L26" i="14" s="1"/>
  <c r="L51" i="14"/>
  <c r="L34" i="14"/>
  <c r="L57" i="14"/>
  <c r="L55" i="14" s="1"/>
  <c r="L44" i="14"/>
  <c r="L78" i="14"/>
  <c r="L43" i="14"/>
  <c r="L39" i="14"/>
  <c r="L32" i="14"/>
  <c r="L66" i="14"/>
  <c r="L42" i="14"/>
  <c r="L45" i="14"/>
  <c r="L41" i="14"/>
  <c r="L29" i="14"/>
  <c r="L48" i="14"/>
  <c r="L46" i="14" s="1"/>
  <c r="L40" i="14"/>
  <c r="L67" i="14"/>
  <c r="K62" i="14"/>
  <c r="J50" i="14"/>
  <c r="K50" i="14" s="1"/>
  <c r="L50" i="14" s="1"/>
  <c r="L22" i="13"/>
  <c r="Q22" i="13"/>
  <c r="N22" i="13"/>
  <c r="O22" i="13" s="1"/>
  <c r="L43" i="13"/>
  <c r="N43" i="13"/>
  <c r="O43" i="13" s="1"/>
  <c r="Q43" i="13"/>
  <c r="R43" i="13" s="1"/>
  <c r="Q79" i="13"/>
  <c r="R79" i="13" s="1"/>
  <c r="N79" i="13"/>
  <c r="O79" i="13" s="1"/>
  <c r="L79" i="13"/>
  <c r="Q64" i="13"/>
  <c r="R64" i="13" s="1"/>
  <c r="L64" i="13"/>
  <c r="L44" i="13"/>
  <c r="N44" i="13"/>
  <c r="O44" i="13" s="1"/>
  <c r="Q44" i="13"/>
  <c r="R44" i="13" s="1"/>
  <c r="L55" i="13"/>
  <c r="Q68" i="13"/>
  <c r="L68" i="13"/>
  <c r="Q80" i="13"/>
  <c r="N80" i="13"/>
  <c r="O80" i="13" s="1"/>
  <c r="L80" i="13"/>
  <c r="L26" i="13"/>
  <c r="L32" i="13"/>
  <c r="R16" i="13"/>
  <c r="L41" i="13"/>
  <c r="L38" i="13" s="1"/>
  <c r="N41" i="13"/>
  <c r="Q41" i="13"/>
  <c r="R41" i="13" s="1"/>
  <c r="L45" i="13"/>
  <c r="N45" i="13"/>
  <c r="Q45" i="13"/>
  <c r="Q81" i="13"/>
  <c r="R81" i="13" s="1"/>
  <c r="N81" i="13"/>
  <c r="L81" i="13"/>
  <c r="Q63" i="13"/>
  <c r="R63" i="13" s="1"/>
  <c r="L63" i="13"/>
  <c r="L42" i="13"/>
  <c r="Q42" i="13"/>
  <c r="N42" i="13"/>
  <c r="J50" i="13"/>
  <c r="K50" i="13" s="1"/>
  <c r="L50" i="13" s="1"/>
  <c r="L49" i="13" s="1"/>
  <c r="K48" i="13"/>
  <c r="R77" i="13"/>
  <c r="Q82" i="13"/>
  <c r="N82" i="13"/>
  <c r="L82" i="13"/>
  <c r="N16" i="13"/>
  <c r="N17" i="13"/>
  <c r="O17" i="13" s="1"/>
  <c r="N18" i="13"/>
  <c r="O18" i="13" s="1"/>
  <c r="N20" i="13"/>
  <c r="O20" i="13" s="1"/>
  <c r="O39" i="13"/>
  <c r="N47" i="13"/>
  <c r="O47" i="13" s="1"/>
  <c r="L70" i="13"/>
  <c r="L69" i="13" s="1"/>
  <c r="N73" i="13"/>
  <c r="O73" i="13" s="1"/>
  <c r="N74" i="13"/>
  <c r="O74" i="13" s="1"/>
  <c r="L76" i="13"/>
  <c r="L75" i="13" s="1"/>
  <c r="L77" i="13"/>
  <c r="N70" i="13"/>
  <c r="N76" i="13"/>
  <c r="O76" i="13" s="1"/>
  <c r="N77" i="13"/>
  <c r="O77" i="13" s="1"/>
  <c r="J28" i="13"/>
  <c r="K28" i="13" s="1"/>
  <c r="L28" i="13" s="1"/>
  <c r="J62" i="13"/>
  <c r="J19" i="13"/>
  <c r="K19" i="13" s="1"/>
  <c r="J21" i="13"/>
  <c r="K21" i="13" s="1"/>
  <c r="Q47" i="12"/>
  <c r="N47" i="12"/>
  <c r="O47" i="12" s="1"/>
  <c r="L47" i="12"/>
  <c r="Q76" i="12"/>
  <c r="R76" i="12" s="1"/>
  <c r="N76" i="12"/>
  <c r="L76" i="12"/>
  <c r="L67" i="12"/>
  <c r="Q67" i="12"/>
  <c r="R67" i="12" s="1"/>
  <c r="Q64" i="12"/>
  <c r="L64" i="12"/>
  <c r="Q68" i="12"/>
  <c r="L68" i="12"/>
  <c r="N79" i="12"/>
  <c r="L79" i="12"/>
  <c r="L78" i="12" s="1"/>
  <c r="Q79" i="12"/>
  <c r="R79" i="12" s="1"/>
  <c r="Q71" i="12"/>
  <c r="R71" i="12" s="1"/>
  <c r="L71" i="12"/>
  <c r="R62" i="12"/>
  <c r="Q74" i="12"/>
  <c r="R74" i="12" s="1"/>
  <c r="N74" i="12"/>
  <c r="L74" i="12"/>
  <c r="L21" i="12"/>
  <c r="Q65" i="12"/>
  <c r="R65" i="12" s="1"/>
  <c r="L65" i="12"/>
  <c r="N80" i="12"/>
  <c r="O80" i="12" s="1"/>
  <c r="L80" i="12"/>
  <c r="Q80" i="12"/>
  <c r="R80" i="12" s="1"/>
  <c r="L19" i="12"/>
  <c r="L22" i="12"/>
  <c r="L26" i="12"/>
  <c r="L32" i="12"/>
  <c r="N81" i="12"/>
  <c r="O81" i="12" s="1"/>
  <c r="L81" i="12"/>
  <c r="Q81" i="12"/>
  <c r="R81" i="12" s="1"/>
  <c r="N82" i="12"/>
  <c r="O82" i="12" s="1"/>
  <c r="L82" i="12"/>
  <c r="Q82" i="12"/>
  <c r="R82" i="12" s="1"/>
  <c r="L17" i="12"/>
  <c r="K48" i="12"/>
  <c r="L62" i="12"/>
  <c r="L66" i="12"/>
  <c r="R66" i="12" s="1"/>
  <c r="K73" i="12"/>
  <c r="L16" i="12"/>
  <c r="L70" i="12"/>
  <c r="L77" i="12"/>
  <c r="R77" i="12" s="1"/>
  <c r="L38" i="11"/>
  <c r="J50" i="11"/>
  <c r="K50" i="11" s="1"/>
  <c r="L50" i="11" s="1"/>
  <c r="L49" i="11" s="1"/>
  <c r="K48" i="11"/>
  <c r="Q76" i="11"/>
  <c r="R76" i="11" s="1"/>
  <c r="N76" i="11"/>
  <c r="O76" i="11" s="1"/>
  <c r="L76" i="11"/>
  <c r="L55" i="11"/>
  <c r="Q74" i="11"/>
  <c r="R74" i="11" s="1"/>
  <c r="N74" i="11"/>
  <c r="O74" i="11" s="1"/>
  <c r="L74" i="11"/>
  <c r="Q71" i="11"/>
  <c r="L71" i="11"/>
  <c r="L20" i="11"/>
  <c r="N20" i="11"/>
  <c r="R63" i="11"/>
  <c r="R79" i="11"/>
  <c r="N22" i="11"/>
  <c r="L22" i="11"/>
  <c r="N18" i="11"/>
  <c r="L18" i="11"/>
  <c r="Q65" i="11"/>
  <c r="L65" i="11"/>
  <c r="N16" i="11"/>
  <c r="L16" i="11"/>
  <c r="L52" i="11"/>
  <c r="Q70" i="11"/>
  <c r="N70" i="11"/>
  <c r="L70" i="11"/>
  <c r="L69" i="11" s="1"/>
  <c r="Q77" i="11"/>
  <c r="N77" i="11"/>
  <c r="L77" i="11"/>
  <c r="R81" i="11"/>
  <c r="K47" i="11"/>
  <c r="K73" i="11"/>
  <c r="J19" i="11"/>
  <c r="K19" i="11" s="1"/>
  <c r="J25" i="11"/>
  <c r="J28" i="11"/>
  <c r="K28" i="11" s="1"/>
  <c r="L28" i="11" s="1"/>
  <c r="J21" i="11"/>
  <c r="K21" i="11" s="1"/>
  <c r="L64" i="11"/>
  <c r="R64" i="11" s="1"/>
  <c r="L68" i="11"/>
  <c r="R68" i="11" s="1"/>
  <c r="L79" i="11"/>
  <c r="L80" i="11"/>
  <c r="R80" i="11" s="1"/>
  <c r="L81" i="11"/>
  <c r="L82" i="11"/>
  <c r="R82" i="11" s="1"/>
  <c r="J24" i="11"/>
  <c r="K24" i="11" s="1"/>
  <c r="L24" i="11" s="1"/>
  <c r="N79" i="11"/>
  <c r="O79" i="11" s="1"/>
  <c r="N80" i="11"/>
  <c r="O80" i="11" s="1"/>
  <c r="N81" i="11"/>
  <c r="O81" i="11" s="1"/>
  <c r="N82" i="11"/>
  <c r="J62" i="11"/>
  <c r="L63" i="11"/>
  <c r="K13" i="11"/>
  <c r="L13" i="11" s="1"/>
  <c r="L11" i="11" s="1"/>
  <c r="N17" i="10"/>
  <c r="L17" i="10"/>
  <c r="Q74" i="10"/>
  <c r="N74" i="10"/>
  <c r="O74" i="10" s="1"/>
  <c r="L74" i="10"/>
  <c r="N18" i="10"/>
  <c r="L18" i="10"/>
  <c r="L55" i="10"/>
  <c r="Q65" i="10"/>
  <c r="L65" i="10"/>
  <c r="O70" i="10"/>
  <c r="N22" i="10"/>
  <c r="L22" i="10"/>
  <c r="L32" i="10"/>
  <c r="L66" i="10"/>
  <c r="Q66" i="10"/>
  <c r="R66" i="10" s="1"/>
  <c r="R70" i="10"/>
  <c r="Q77" i="10"/>
  <c r="R77" i="10" s="1"/>
  <c r="N77" i="10"/>
  <c r="O77" i="10" s="1"/>
  <c r="L77" i="10"/>
  <c r="L38" i="10"/>
  <c r="L52" i="10"/>
  <c r="Q71" i="10"/>
  <c r="L71" i="10"/>
  <c r="L69" i="10" s="1"/>
  <c r="L16" i="10"/>
  <c r="N16" i="10"/>
  <c r="L29" i="10"/>
  <c r="J50" i="10"/>
  <c r="K50" i="10" s="1"/>
  <c r="L50" i="10" s="1"/>
  <c r="L49" i="10" s="1"/>
  <c r="K48" i="10"/>
  <c r="Q76" i="10"/>
  <c r="N76" i="10"/>
  <c r="O76" i="10" s="1"/>
  <c r="L76" i="10"/>
  <c r="L75" i="10" s="1"/>
  <c r="Q82" i="10"/>
  <c r="N82" i="10"/>
  <c r="L82" i="10"/>
  <c r="K47" i="10"/>
  <c r="K73" i="10"/>
  <c r="J19" i="10"/>
  <c r="K19" i="10" s="1"/>
  <c r="J25" i="10"/>
  <c r="J28" i="10"/>
  <c r="K28" i="10" s="1"/>
  <c r="L28" i="10" s="1"/>
  <c r="J21" i="10"/>
  <c r="K21" i="10" s="1"/>
  <c r="L64" i="10"/>
  <c r="R64" i="10" s="1"/>
  <c r="L68" i="10"/>
  <c r="R68" i="10" s="1"/>
  <c r="L79" i="10"/>
  <c r="L80" i="10"/>
  <c r="R80" i="10" s="1"/>
  <c r="L81" i="10"/>
  <c r="R81" i="10" s="1"/>
  <c r="J24" i="10"/>
  <c r="K24" i="10" s="1"/>
  <c r="L24" i="10" s="1"/>
  <c r="N79" i="10"/>
  <c r="N80" i="10"/>
  <c r="N81" i="10"/>
  <c r="J62" i="10"/>
  <c r="L63" i="10"/>
  <c r="R63" i="10" s="1"/>
  <c r="K13" i="10"/>
  <c r="L13" i="10" s="1"/>
  <c r="L11" i="10" s="1"/>
  <c r="P61" i="8"/>
  <c r="N20" i="9"/>
  <c r="L20" i="9"/>
  <c r="L55" i="9"/>
  <c r="Q65" i="9"/>
  <c r="L65" i="9"/>
  <c r="Q74" i="9"/>
  <c r="R74" i="9" s="1"/>
  <c r="N74" i="9"/>
  <c r="L74" i="9"/>
  <c r="N79" i="9"/>
  <c r="L79" i="9"/>
  <c r="Q79" i="9"/>
  <c r="N82" i="9"/>
  <c r="L82" i="9"/>
  <c r="Q82" i="9"/>
  <c r="N17" i="9"/>
  <c r="L17" i="9"/>
  <c r="Q70" i="9"/>
  <c r="R70" i="9" s="1"/>
  <c r="N70" i="9"/>
  <c r="L70" i="9"/>
  <c r="L69" i="9" s="1"/>
  <c r="N80" i="9"/>
  <c r="L80" i="9"/>
  <c r="Q80" i="9"/>
  <c r="L38" i="9"/>
  <c r="Q76" i="9"/>
  <c r="N76" i="9"/>
  <c r="L76" i="9"/>
  <c r="L75" i="9" s="1"/>
  <c r="N21" i="9"/>
  <c r="L21" i="9"/>
  <c r="N22" i="9"/>
  <c r="L22" i="9"/>
  <c r="J50" i="9"/>
  <c r="K50" i="9" s="1"/>
  <c r="L50" i="9" s="1"/>
  <c r="L49" i="9" s="1"/>
  <c r="K48" i="9"/>
  <c r="L48" i="9" s="1"/>
  <c r="Q67" i="9"/>
  <c r="L67" i="9"/>
  <c r="Q71" i="9"/>
  <c r="R71" i="9" s="1"/>
  <c r="L71" i="9"/>
  <c r="N81" i="9"/>
  <c r="O81" i="9" s="1"/>
  <c r="L81" i="9"/>
  <c r="Q81" i="9"/>
  <c r="R81" i="9" s="1"/>
  <c r="L62" i="9"/>
  <c r="L66" i="9"/>
  <c r="R66" i="9" s="1"/>
  <c r="K47" i="9"/>
  <c r="L47" i="9" s="1"/>
  <c r="L46" i="9" s="1"/>
  <c r="J19" i="9"/>
  <c r="K19" i="9" s="1"/>
  <c r="J25" i="9"/>
  <c r="K73" i="9"/>
  <c r="L23" i="8"/>
  <c r="L26" i="8"/>
  <c r="L65" i="8"/>
  <c r="L11" i="8"/>
  <c r="L78" i="8"/>
  <c r="L19" i="8"/>
  <c r="N19" i="8"/>
  <c r="N21" i="8"/>
  <c r="L21" i="8"/>
  <c r="L66" i="8"/>
  <c r="L63" i="8"/>
  <c r="N18" i="8"/>
  <c r="L18" i="8"/>
  <c r="L32" i="8"/>
  <c r="L52" i="8"/>
  <c r="L71" i="8"/>
  <c r="L69" i="8" s="1"/>
  <c r="N16" i="8"/>
  <c r="L16" i="8"/>
  <c r="L38" i="8"/>
  <c r="L46" i="8"/>
  <c r="N20" i="8"/>
  <c r="L20" i="8"/>
  <c r="K25" i="8"/>
  <c r="L25" i="8" s="1"/>
  <c r="J76" i="8"/>
  <c r="K76" i="8" s="1"/>
  <c r="L76" i="8" s="1"/>
  <c r="L75" i="8" s="1"/>
  <c r="L22" i="8"/>
  <c r="K48" i="8"/>
  <c r="L48" i="8" s="1"/>
  <c r="J62" i="8"/>
  <c r="N71" i="7"/>
  <c r="O71" i="7" s="1"/>
  <c r="N70" i="7"/>
  <c r="M61" i="7" s="1"/>
  <c r="J82" i="7"/>
  <c r="K82" i="7" s="1"/>
  <c r="L82" i="7" s="1"/>
  <c r="H82" i="7"/>
  <c r="J81" i="7"/>
  <c r="K81" i="7" s="1"/>
  <c r="H81" i="7"/>
  <c r="J80" i="7"/>
  <c r="K80" i="7" s="1"/>
  <c r="L80" i="7" s="1"/>
  <c r="H80" i="7"/>
  <c r="J79" i="7"/>
  <c r="K79" i="7" s="1"/>
  <c r="L79" i="7" s="1"/>
  <c r="H79" i="7"/>
  <c r="J77" i="7"/>
  <c r="K77" i="7" s="1"/>
  <c r="H77" i="7"/>
  <c r="H76" i="7"/>
  <c r="J74" i="7"/>
  <c r="K74" i="7" s="1"/>
  <c r="H74" i="7"/>
  <c r="J73" i="7"/>
  <c r="J76" i="7" s="1"/>
  <c r="K76" i="7" s="1"/>
  <c r="H73" i="7"/>
  <c r="J71" i="7"/>
  <c r="J70" i="7"/>
  <c r="K70" i="7" s="1"/>
  <c r="L70" i="7" s="1"/>
  <c r="H70" i="7"/>
  <c r="J68" i="7"/>
  <c r="K68" i="7" s="1"/>
  <c r="H68" i="7"/>
  <c r="H67" i="7"/>
  <c r="J66" i="7"/>
  <c r="K66" i="7" s="1"/>
  <c r="H66" i="7"/>
  <c r="J65" i="7"/>
  <c r="K65" i="7" s="1"/>
  <c r="H65" i="7"/>
  <c r="J64" i="7"/>
  <c r="K64" i="7" s="1"/>
  <c r="H64" i="7"/>
  <c r="J63" i="7"/>
  <c r="K63" i="7" s="1"/>
  <c r="H63" i="7"/>
  <c r="H62" i="7"/>
  <c r="J59" i="7"/>
  <c r="K59" i="7" s="1"/>
  <c r="H59" i="7"/>
  <c r="J58" i="7"/>
  <c r="K58" i="7" s="1"/>
  <c r="H58" i="7"/>
  <c r="J57" i="7"/>
  <c r="K57" i="7" s="1"/>
  <c r="H57" i="7"/>
  <c r="J56" i="7"/>
  <c r="K56" i="7" s="1"/>
  <c r="H56" i="7"/>
  <c r="J54" i="7"/>
  <c r="K54" i="7" s="1"/>
  <c r="L54" i="7" s="1"/>
  <c r="H54" i="7"/>
  <c r="J53" i="7"/>
  <c r="K53" i="7" s="1"/>
  <c r="H53" i="7"/>
  <c r="J51" i="7"/>
  <c r="K51" i="7" s="1"/>
  <c r="L51" i="7" s="1"/>
  <c r="H51" i="7"/>
  <c r="H50" i="7"/>
  <c r="J47" i="7"/>
  <c r="J48" i="7" s="1"/>
  <c r="H47" i="7"/>
  <c r="J45" i="7"/>
  <c r="K45" i="7" s="1"/>
  <c r="H45" i="7"/>
  <c r="J44" i="7"/>
  <c r="K44" i="7" s="1"/>
  <c r="H44" i="7"/>
  <c r="J43" i="7"/>
  <c r="K43" i="7" s="1"/>
  <c r="H43" i="7"/>
  <c r="J42" i="7"/>
  <c r="K42" i="7" s="1"/>
  <c r="H42" i="7"/>
  <c r="J41" i="7"/>
  <c r="K41" i="7" s="1"/>
  <c r="H41" i="7"/>
  <c r="J40" i="7"/>
  <c r="K40" i="7" s="1"/>
  <c r="H40" i="7"/>
  <c r="J39" i="7"/>
  <c r="K39" i="7" s="1"/>
  <c r="H39" i="7"/>
  <c r="J36" i="7"/>
  <c r="K36" i="7" s="1"/>
  <c r="L36" i="7" s="1"/>
  <c r="H36" i="7"/>
  <c r="K35" i="7"/>
  <c r="J35" i="7"/>
  <c r="H35" i="7"/>
  <c r="J34" i="7"/>
  <c r="K34" i="7" s="1"/>
  <c r="L34" i="7" s="1"/>
  <c r="H34" i="7"/>
  <c r="J33" i="7"/>
  <c r="K33" i="7" s="1"/>
  <c r="L33" i="7" s="1"/>
  <c r="H33" i="7"/>
  <c r="J31" i="7"/>
  <c r="K31" i="7" s="1"/>
  <c r="H31" i="7"/>
  <c r="J30" i="7"/>
  <c r="K30" i="7" s="1"/>
  <c r="H30" i="7"/>
  <c r="H28" i="7"/>
  <c r="H27" i="7"/>
  <c r="H24" i="7"/>
  <c r="H22" i="7"/>
  <c r="H21" i="7"/>
  <c r="J20" i="7"/>
  <c r="K20" i="7" s="1"/>
  <c r="N20" i="7" s="1"/>
  <c r="H20" i="7"/>
  <c r="H19" i="7"/>
  <c r="J18" i="7"/>
  <c r="K18" i="7" s="1"/>
  <c r="N18" i="7" s="1"/>
  <c r="H18" i="7"/>
  <c r="J17" i="7"/>
  <c r="K17" i="7" s="1"/>
  <c r="N17" i="7" s="1"/>
  <c r="H17" i="7"/>
  <c r="J16" i="7"/>
  <c r="K16" i="7" s="1"/>
  <c r="N16" i="7" s="1"/>
  <c r="H16" i="7"/>
  <c r="J13" i="7"/>
  <c r="J24" i="7" s="1"/>
  <c r="K24" i="7" s="1"/>
  <c r="H13" i="7"/>
  <c r="J12" i="7"/>
  <c r="K12" i="7" s="1"/>
  <c r="L12" i="7" s="1"/>
  <c r="H12" i="7"/>
  <c r="I94" i="4"/>
  <c r="I95" i="4"/>
  <c r="I96" i="4"/>
  <c r="I97" i="4"/>
  <c r="I98" i="4"/>
  <c r="I99" i="4"/>
  <c r="J51" i="4"/>
  <c r="J54" i="4"/>
  <c r="H76" i="4"/>
  <c r="L49" i="14" l="1"/>
  <c r="L14" i="14"/>
  <c r="L38" i="14"/>
  <c r="L62" i="14"/>
  <c r="L61" i="14" s="1"/>
  <c r="L60" i="14" s="1"/>
  <c r="L37" i="13"/>
  <c r="O70" i="13"/>
  <c r="M61" i="13"/>
  <c r="L21" i="13"/>
  <c r="Q21" i="13"/>
  <c r="R21" i="13" s="1"/>
  <c r="N21" i="13"/>
  <c r="O21" i="13" s="1"/>
  <c r="O41" i="13"/>
  <c r="L48" i="13"/>
  <c r="L46" i="13" s="1"/>
  <c r="N48" i="13"/>
  <c r="O48" i="13" s="1"/>
  <c r="Q48" i="13"/>
  <c r="R48" i="13" s="1"/>
  <c r="Q19" i="13"/>
  <c r="N19" i="13"/>
  <c r="L19" i="13"/>
  <c r="L15" i="13" s="1"/>
  <c r="L14" i="13" s="1"/>
  <c r="O42" i="13"/>
  <c r="K62" i="13"/>
  <c r="J67" i="13"/>
  <c r="K67" i="13" s="1"/>
  <c r="O16" i="13"/>
  <c r="R42" i="13"/>
  <c r="O81" i="13"/>
  <c r="R80" i="13"/>
  <c r="O82" i="13"/>
  <c r="R70" i="13"/>
  <c r="R45" i="13"/>
  <c r="R76" i="13"/>
  <c r="R68" i="13"/>
  <c r="L78" i="13"/>
  <c r="R22" i="13"/>
  <c r="R82" i="13"/>
  <c r="O45" i="13"/>
  <c r="R70" i="12"/>
  <c r="L69" i="12"/>
  <c r="L75" i="12"/>
  <c r="L15" i="12"/>
  <c r="L14" i="12" s="1"/>
  <c r="O74" i="12"/>
  <c r="O79" i="12"/>
  <c r="O76" i="12"/>
  <c r="O70" i="12"/>
  <c r="R68" i="12"/>
  <c r="L46" i="12"/>
  <c r="L37" i="12" s="1"/>
  <c r="Q48" i="12"/>
  <c r="N48" i="12"/>
  <c r="L48" i="12"/>
  <c r="Q73" i="12"/>
  <c r="R73" i="12" s="1"/>
  <c r="N73" i="12"/>
  <c r="L73" i="12"/>
  <c r="L72" i="12" s="1"/>
  <c r="R72" i="12" s="1"/>
  <c r="P61" i="12"/>
  <c r="L61" i="12"/>
  <c r="L60" i="12" s="1"/>
  <c r="R64" i="12"/>
  <c r="R47" i="12"/>
  <c r="O77" i="12"/>
  <c r="L21" i="11"/>
  <c r="N21" i="11"/>
  <c r="R65" i="11"/>
  <c r="J27" i="11"/>
  <c r="K27" i="11" s="1"/>
  <c r="L27" i="11" s="1"/>
  <c r="L26" i="11" s="1"/>
  <c r="K25" i="11"/>
  <c r="L25" i="11" s="1"/>
  <c r="L23" i="11" s="1"/>
  <c r="N19" i="11"/>
  <c r="L19" i="11"/>
  <c r="L15" i="11" s="1"/>
  <c r="L14" i="11" s="1"/>
  <c r="O70" i="11"/>
  <c r="R77" i="11"/>
  <c r="K62" i="11"/>
  <c r="J67" i="11"/>
  <c r="K67" i="11" s="1"/>
  <c r="Q73" i="11"/>
  <c r="N73" i="11"/>
  <c r="L73" i="11"/>
  <c r="L72" i="11" s="1"/>
  <c r="R72" i="11" s="1"/>
  <c r="R70" i="11"/>
  <c r="O82" i="11"/>
  <c r="L78" i="11"/>
  <c r="Q47" i="11"/>
  <c r="L47" i="11"/>
  <c r="L46" i="11" s="1"/>
  <c r="L37" i="11" s="1"/>
  <c r="R71" i="11"/>
  <c r="L75" i="11"/>
  <c r="O77" i="11"/>
  <c r="Q48" i="11"/>
  <c r="N48" i="11"/>
  <c r="L48" i="11"/>
  <c r="J27" i="10"/>
  <c r="K27" i="10" s="1"/>
  <c r="L27" i="10" s="1"/>
  <c r="L26" i="10" s="1"/>
  <c r="K25" i="10"/>
  <c r="L25" i="10" s="1"/>
  <c r="L23" i="10" s="1"/>
  <c r="N19" i="10"/>
  <c r="L19" i="10"/>
  <c r="Q73" i="10"/>
  <c r="R73" i="10" s="1"/>
  <c r="N73" i="10"/>
  <c r="L73" i="10"/>
  <c r="L72" i="10" s="1"/>
  <c r="R72" i="10" s="1"/>
  <c r="R71" i="10"/>
  <c r="R65" i="10"/>
  <c r="R74" i="10"/>
  <c r="R76" i="10"/>
  <c r="L78" i="10"/>
  <c r="Q47" i="10"/>
  <c r="N47" i="10"/>
  <c r="L47" i="10"/>
  <c r="L46" i="10" s="1"/>
  <c r="L37" i="10" s="1"/>
  <c r="Q48" i="10"/>
  <c r="N48" i="10"/>
  <c r="L48" i="10"/>
  <c r="O81" i="10"/>
  <c r="O82" i="10"/>
  <c r="O80" i="10"/>
  <c r="L21" i="10"/>
  <c r="L15" i="10" s="1"/>
  <c r="L14" i="10" s="1"/>
  <c r="N21" i="10"/>
  <c r="R82" i="10"/>
  <c r="K62" i="10"/>
  <c r="J67" i="10"/>
  <c r="K67" i="10" s="1"/>
  <c r="O79" i="10"/>
  <c r="R79" i="10"/>
  <c r="N19" i="9"/>
  <c r="L19" i="9"/>
  <c r="L15" i="9" s="1"/>
  <c r="L14" i="9" s="1"/>
  <c r="O80" i="9"/>
  <c r="R67" i="9"/>
  <c r="O76" i="9"/>
  <c r="R65" i="9"/>
  <c r="L61" i="9"/>
  <c r="R76" i="9"/>
  <c r="O70" i="9"/>
  <c r="R79" i="9"/>
  <c r="O82" i="9"/>
  <c r="L78" i="9"/>
  <c r="O79" i="9"/>
  <c r="Q73" i="9"/>
  <c r="N73" i="9"/>
  <c r="L73" i="9"/>
  <c r="L72" i="9" s="1"/>
  <c r="R72" i="9" s="1"/>
  <c r="L37" i="9"/>
  <c r="J27" i="9"/>
  <c r="K27" i="9" s="1"/>
  <c r="L27" i="9" s="1"/>
  <c r="L26" i="9" s="1"/>
  <c r="K25" i="9"/>
  <c r="L25" i="9" s="1"/>
  <c r="L23" i="9" s="1"/>
  <c r="R80" i="9"/>
  <c r="R82" i="9"/>
  <c r="O74" i="9"/>
  <c r="R62" i="9"/>
  <c r="J67" i="8"/>
  <c r="K67" i="8" s="1"/>
  <c r="K62" i="8"/>
  <c r="L37" i="8"/>
  <c r="L15" i="8"/>
  <c r="L14" i="8" s="1"/>
  <c r="O70" i="7"/>
  <c r="L68" i="7"/>
  <c r="N68" i="7"/>
  <c r="O68" i="7" s="1"/>
  <c r="L64" i="7"/>
  <c r="N64" i="7"/>
  <c r="O64" i="7" s="1"/>
  <c r="L66" i="7"/>
  <c r="N66" i="7"/>
  <c r="O66" i="7" s="1"/>
  <c r="L39" i="7"/>
  <c r="L43" i="7"/>
  <c r="L63" i="7"/>
  <c r="N63" i="7"/>
  <c r="O63" i="7" s="1"/>
  <c r="L40" i="7"/>
  <c r="L44" i="7"/>
  <c r="L74" i="7"/>
  <c r="J28" i="7"/>
  <c r="K28" i="7" s="1"/>
  <c r="L28" i="7" s="1"/>
  <c r="L26" i="7" s="1"/>
  <c r="L53" i="7"/>
  <c r="L52" i="7" s="1"/>
  <c r="L81" i="7"/>
  <c r="L78" i="7" s="1"/>
  <c r="J21" i="7"/>
  <c r="K21" i="7" s="1"/>
  <c r="N21" i="7" s="1"/>
  <c r="L35" i="7"/>
  <c r="L32" i="7" s="1"/>
  <c r="L31" i="7"/>
  <c r="L65" i="7"/>
  <c r="N65" i="7"/>
  <c r="L77" i="7"/>
  <c r="L41" i="7"/>
  <c r="L45" i="7"/>
  <c r="L16" i="7"/>
  <c r="L57" i="7"/>
  <c r="L20" i="7"/>
  <c r="L56" i="7"/>
  <c r="L21" i="7"/>
  <c r="L30" i="7"/>
  <c r="L29" i="7" s="1"/>
  <c r="L42" i="7"/>
  <c r="L17" i="7"/>
  <c r="L18" i="7"/>
  <c r="J22" i="7"/>
  <c r="K22" i="7" s="1"/>
  <c r="K47" i="7"/>
  <c r="L47" i="7" s="1"/>
  <c r="L58" i="7"/>
  <c r="L76" i="7"/>
  <c r="L75" i="7" s="1"/>
  <c r="L24" i="7"/>
  <c r="J19" i="7"/>
  <c r="K19" i="7" s="1"/>
  <c r="J25" i="7"/>
  <c r="J27" i="7" s="1"/>
  <c r="K27" i="7" s="1"/>
  <c r="L27" i="7" s="1"/>
  <c r="L59" i="7"/>
  <c r="K13" i="7"/>
  <c r="L13" i="7" s="1"/>
  <c r="L11" i="7" s="1"/>
  <c r="K25" i="7"/>
  <c r="L25" i="7" s="1"/>
  <c r="K71" i="7"/>
  <c r="L71" i="7" s="1"/>
  <c r="L69" i="7" s="1"/>
  <c r="J50" i="7"/>
  <c r="K50" i="7" s="1"/>
  <c r="L50" i="7" s="1"/>
  <c r="L49" i="7" s="1"/>
  <c r="K48" i="7"/>
  <c r="L48" i="7" s="1"/>
  <c r="K73" i="7"/>
  <c r="L73" i="7" s="1"/>
  <c r="L72" i="7" s="1"/>
  <c r="J62" i="7"/>
  <c r="I100" i="4"/>
  <c r="I25" i="4"/>
  <c r="H13" i="4"/>
  <c r="H16" i="4"/>
  <c r="H17" i="4"/>
  <c r="H18" i="4"/>
  <c r="H19" i="4"/>
  <c r="H20" i="4"/>
  <c r="H21" i="4"/>
  <c r="H22" i="4"/>
  <c r="H24" i="4"/>
  <c r="H27" i="4"/>
  <c r="H28" i="4"/>
  <c r="H30" i="4"/>
  <c r="H31" i="4"/>
  <c r="H33" i="4"/>
  <c r="H34" i="4"/>
  <c r="H35" i="4"/>
  <c r="H36" i="4"/>
  <c r="H39" i="4"/>
  <c r="H40" i="4"/>
  <c r="H41" i="4"/>
  <c r="H42" i="4"/>
  <c r="H43" i="4"/>
  <c r="H44" i="4"/>
  <c r="H45" i="4"/>
  <c r="H47" i="4"/>
  <c r="H50" i="4"/>
  <c r="H51" i="4"/>
  <c r="H53" i="4"/>
  <c r="H54" i="4"/>
  <c r="H56" i="4"/>
  <c r="H57" i="4"/>
  <c r="H58" i="4"/>
  <c r="H59" i="4"/>
  <c r="H62" i="4"/>
  <c r="H63" i="4"/>
  <c r="H64" i="4"/>
  <c r="H65" i="4"/>
  <c r="H66" i="4"/>
  <c r="H67" i="4"/>
  <c r="H68" i="4"/>
  <c r="H70" i="4"/>
  <c r="H73" i="4"/>
  <c r="H74" i="4"/>
  <c r="H77" i="4"/>
  <c r="H79" i="4"/>
  <c r="H80" i="4"/>
  <c r="H81" i="4"/>
  <c r="H82" i="4"/>
  <c r="H12" i="4"/>
  <c r="L37" i="14" l="1"/>
  <c r="L10" i="14" s="1"/>
  <c r="R19" i="13"/>
  <c r="Q62" i="13"/>
  <c r="L62" i="13"/>
  <c r="M38" i="13"/>
  <c r="M83" i="13" s="1"/>
  <c r="Q67" i="13"/>
  <c r="L67" i="13"/>
  <c r="P38" i="13"/>
  <c r="O19" i="13"/>
  <c r="O73" i="12"/>
  <c r="M61" i="12"/>
  <c r="O48" i="12"/>
  <c r="M38" i="12"/>
  <c r="L10" i="12"/>
  <c r="R48" i="12"/>
  <c r="P38" i="12"/>
  <c r="M38" i="11"/>
  <c r="O47" i="11"/>
  <c r="Q67" i="11"/>
  <c r="L67" i="11"/>
  <c r="R73" i="11"/>
  <c r="O48" i="11"/>
  <c r="R47" i="11"/>
  <c r="P38" i="11"/>
  <c r="L62" i="11"/>
  <c r="Q62" i="11"/>
  <c r="R48" i="11"/>
  <c r="O73" i="11"/>
  <c r="M61" i="11"/>
  <c r="M38" i="10"/>
  <c r="O47" i="10"/>
  <c r="O73" i="10"/>
  <c r="M61" i="10"/>
  <c r="R47" i="10"/>
  <c r="P38" i="10"/>
  <c r="L62" i="10"/>
  <c r="L61" i="10" s="1"/>
  <c r="L60" i="10" s="1"/>
  <c r="L10" i="10" s="1"/>
  <c r="Q62" i="10"/>
  <c r="Q67" i="10"/>
  <c r="L67" i="10"/>
  <c r="O48" i="10"/>
  <c r="R48" i="10"/>
  <c r="R73" i="9"/>
  <c r="L60" i="9"/>
  <c r="L10" i="9" s="1"/>
  <c r="O73" i="9"/>
  <c r="M61" i="9"/>
  <c r="P61" i="9"/>
  <c r="L62" i="8"/>
  <c r="L61" i="8" s="1"/>
  <c r="L60" i="8" s="1"/>
  <c r="L10" i="8" s="1"/>
  <c r="L67" i="8"/>
  <c r="L23" i="7"/>
  <c r="L38" i="7"/>
  <c r="L55" i="7"/>
  <c r="O65" i="7"/>
  <c r="L22" i="7"/>
  <c r="N22" i="7"/>
  <c r="L19" i="7"/>
  <c r="L15" i="7" s="1"/>
  <c r="L14" i="7" s="1"/>
  <c r="N19" i="7"/>
  <c r="L46" i="7"/>
  <c r="J67" i="7"/>
  <c r="K67" i="7" s="1"/>
  <c r="K62" i="7"/>
  <c r="L37" i="7"/>
  <c r="I71" i="4"/>
  <c r="I48" i="4"/>
  <c r="P4" i="13" l="1"/>
  <c r="R67" i="13"/>
  <c r="L61" i="13"/>
  <c r="L60" i="13" s="1"/>
  <c r="L10" i="13" s="1"/>
  <c r="R62" i="13"/>
  <c r="P61" i="13"/>
  <c r="R67" i="11"/>
  <c r="P61" i="11"/>
  <c r="R62" i="11"/>
  <c r="L61" i="11"/>
  <c r="L60" i="11" s="1"/>
  <c r="L10" i="11" s="1"/>
  <c r="P4" i="11"/>
  <c r="P61" i="10"/>
  <c r="P4" i="10" s="1"/>
  <c r="R62" i="10"/>
  <c r="R67" i="10"/>
  <c r="M61" i="8"/>
  <c r="L62" i="7"/>
  <c r="N62" i="7"/>
  <c r="L67" i="7"/>
  <c r="N67" i="7"/>
  <c r="O67" i="7" s="1"/>
  <c r="L61" i="7"/>
  <c r="L60" i="7" s="1"/>
  <c r="L10" i="7" s="1"/>
  <c r="J82" i="4"/>
  <c r="K82" i="4" s="1"/>
  <c r="L82" i="4" s="1"/>
  <c r="J81" i="4"/>
  <c r="K81" i="4" s="1"/>
  <c r="L81" i="4" s="1"/>
  <c r="J80" i="4"/>
  <c r="K80" i="4" s="1"/>
  <c r="L80" i="4" s="1"/>
  <c r="J79" i="4"/>
  <c r="K79" i="4" s="1"/>
  <c r="L79" i="4" s="1"/>
  <c r="J77" i="4"/>
  <c r="K77" i="4" s="1"/>
  <c r="L77" i="4" s="1"/>
  <c r="J74" i="4"/>
  <c r="K74" i="4" s="1"/>
  <c r="L74" i="4" s="1"/>
  <c r="J73" i="4"/>
  <c r="K73" i="4" s="1"/>
  <c r="L73" i="4" s="1"/>
  <c r="J71" i="4"/>
  <c r="K71" i="4" s="1"/>
  <c r="L71" i="4" s="1"/>
  <c r="J70" i="4"/>
  <c r="K70" i="4" s="1"/>
  <c r="L70" i="4" s="1"/>
  <c r="J68" i="4"/>
  <c r="K68" i="4" s="1"/>
  <c r="L68" i="4" s="1"/>
  <c r="J66" i="4"/>
  <c r="K66" i="4" s="1"/>
  <c r="L66" i="4" s="1"/>
  <c r="J65" i="4"/>
  <c r="K65" i="4" s="1"/>
  <c r="L65" i="4" s="1"/>
  <c r="J64" i="4"/>
  <c r="K64" i="4" s="1"/>
  <c r="L64" i="4" s="1"/>
  <c r="J63" i="4"/>
  <c r="K63" i="4" s="1"/>
  <c r="L63" i="4" s="1"/>
  <c r="J59" i="4"/>
  <c r="K59" i="4" s="1"/>
  <c r="L59" i="4" s="1"/>
  <c r="J58" i="4"/>
  <c r="K58" i="4" s="1"/>
  <c r="L58" i="4" s="1"/>
  <c r="J57" i="4"/>
  <c r="K57" i="4" s="1"/>
  <c r="L57" i="4" s="1"/>
  <c r="J56" i="4"/>
  <c r="K56" i="4" s="1"/>
  <c r="L56" i="4" s="1"/>
  <c r="J53" i="4"/>
  <c r="K53" i="4" s="1"/>
  <c r="L53" i="4" s="1"/>
  <c r="J47" i="4"/>
  <c r="J48" i="4" s="1"/>
  <c r="K48" i="4" s="1"/>
  <c r="L48" i="4" s="1"/>
  <c r="J45" i="4"/>
  <c r="K45" i="4" s="1"/>
  <c r="L45" i="4" s="1"/>
  <c r="J44" i="4"/>
  <c r="K44" i="4" s="1"/>
  <c r="L44" i="4" s="1"/>
  <c r="J43" i="4"/>
  <c r="K43" i="4" s="1"/>
  <c r="L43" i="4" s="1"/>
  <c r="J42" i="4"/>
  <c r="K42" i="4" s="1"/>
  <c r="L42" i="4" s="1"/>
  <c r="J41" i="4"/>
  <c r="K41" i="4" s="1"/>
  <c r="L41" i="4" s="1"/>
  <c r="J40" i="4"/>
  <c r="K40" i="4" s="1"/>
  <c r="L40" i="4" s="1"/>
  <c r="J39" i="4"/>
  <c r="K39" i="4" s="1"/>
  <c r="L39" i="4" s="1"/>
  <c r="J36" i="4"/>
  <c r="K36" i="4" s="1"/>
  <c r="L36" i="4" s="1"/>
  <c r="J35" i="4"/>
  <c r="K35" i="4" s="1"/>
  <c r="L35" i="4" s="1"/>
  <c r="J34" i="4"/>
  <c r="K34" i="4" s="1"/>
  <c r="L34" i="4" s="1"/>
  <c r="J33" i="4"/>
  <c r="K33" i="4" s="1"/>
  <c r="L33" i="4" s="1"/>
  <c r="J31" i="4"/>
  <c r="K31" i="4" s="1"/>
  <c r="L31" i="4" s="1"/>
  <c r="J30" i="4"/>
  <c r="K30" i="4" s="1"/>
  <c r="L30" i="4" s="1"/>
  <c r="J20" i="4"/>
  <c r="K20" i="4" s="1"/>
  <c r="L20" i="4" s="1"/>
  <c r="J18" i="4"/>
  <c r="K18" i="4" s="1"/>
  <c r="L18" i="4" s="1"/>
  <c r="J17" i="4"/>
  <c r="K17" i="4" s="1"/>
  <c r="L17" i="4" s="1"/>
  <c r="J16" i="4"/>
  <c r="K16" i="4" s="1"/>
  <c r="L16" i="4" s="1"/>
  <c r="J13" i="4"/>
  <c r="J25" i="4" s="1"/>
  <c r="J27" i="4" s="1"/>
  <c r="K27" i="4" s="1"/>
  <c r="L27" i="4" s="1"/>
  <c r="J12" i="4"/>
  <c r="L72" i="4" l="1"/>
  <c r="L69" i="4"/>
  <c r="L29" i="4"/>
  <c r="J28" i="4"/>
  <c r="K28" i="4" s="1"/>
  <c r="L28" i="4" s="1"/>
  <c r="L26" i="4" s="1"/>
  <c r="J24" i="4"/>
  <c r="K24" i="4" s="1"/>
  <c r="L24" i="4" s="1"/>
  <c r="J19" i="4"/>
  <c r="K19" i="4" s="1"/>
  <c r="L19" i="4" s="1"/>
  <c r="L78" i="4"/>
  <c r="L55" i="4"/>
  <c r="L32" i="4"/>
  <c r="J21" i="4"/>
  <c r="K21" i="4" s="1"/>
  <c r="L21" i="4" s="1"/>
  <c r="J22" i="4"/>
  <c r="J62" i="4"/>
  <c r="J67" i="4" s="1"/>
  <c r="K67" i="4" s="1"/>
  <c r="L67" i="4" s="1"/>
  <c r="J76" i="4"/>
  <c r="K76" i="4" s="1"/>
  <c r="L76" i="4" s="1"/>
  <c r="L38" i="4"/>
  <c r="K12" i="4"/>
  <c r="L12" i="4" s="1"/>
  <c r="K47" i="4"/>
  <c r="L47" i="4" s="1"/>
  <c r="L46" i="4" s="1"/>
  <c r="J50" i="4"/>
  <c r="K25" i="4"/>
  <c r="L25" i="4" s="1"/>
  <c r="K13" i="4"/>
  <c r="L13" i="4" s="1"/>
  <c r="L23" i="4" l="1"/>
  <c r="K62" i="4"/>
  <c r="L62" i="4" s="1"/>
  <c r="L75" i="4"/>
  <c r="L11" i="4"/>
  <c r="K22" i="4"/>
  <c r="L22" i="4" s="1"/>
  <c r="L15" i="4" s="1"/>
  <c r="M22" i="4"/>
  <c r="N22" i="4" s="1"/>
  <c r="L61" i="4"/>
  <c r="K50" i="4"/>
  <c r="L50" i="4" s="1"/>
  <c r="L60" i="4" l="1"/>
  <c r="L14" i="4"/>
  <c r="K51" i="4"/>
  <c r="L51" i="4" s="1"/>
  <c r="L49" i="4" s="1"/>
  <c r="K54" i="4"/>
  <c r="L54" i="4" s="1"/>
  <c r="L52" i="4" s="1"/>
  <c r="L37" i="4" l="1"/>
  <c r="L10" i="4" s="1"/>
  <c r="O62" i="7"/>
</calcChain>
</file>

<file path=xl/sharedStrings.xml><?xml version="1.0" encoding="utf-8"?>
<sst xmlns="http://schemas.openxmlformats.org/spreadsheetml/2006/main" count="4420" uniqueCount="276">
  <si>
    <t>SINAPI-I</t>
  </si>
  <si>
    <t>4813</t>
  </si>
  <si>
    <t xml:space="preserve">PLACA DE OBRA (PARA CONSTRUCAO CIVIL) EM CHAPA GALVANIZADA *N. 22*, ADESIVADA, DE *2,0 X 1,125* 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</si>
  <si>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M2    </t>
  </si>
  <si>
    <t>SINAPI</t>
  </si>
  <si>
    <t>90777</t>
  </si>
  <si>
    <t/>
  </si>
  <si>
    <t>ENGENHEIRO CIVIL DE OBRA JUNIOR COM ENCARGOS COMPLEMENTARES</t>
  </si>
  <si>
    <t>H</t>
  </si>
  <si>
    <t>90105</t>
  </si>
  <si>
    <t>93378</t>
  </si>
  <si>
    <t>PAVIMENTAÇÃO GENERAL CÂMARA  - 1.200 M²</t>
  </si>
  <si>
    <t>DRENAGEM</t>
  </si>
  <si>
    <t>ESCAVAÇÃO MECANIZADA DE VALA COM PROFUNDIDADE ATÉ 1,5 M (MÉDIA ENTRE MONTANTE E JUSANTE/UMA COMPOSIÇÃO POR TRECHO) COM RETROESCAVADEIRA (CAPACIDADE DA CAÇAMBA DA RETRO: 0,26 M3 / POTÊNCIA: 88 HP), LARGURA MENOR QUE 0,8 M, EM SOLO DE 1A CATEGORIA, LOCAISCOM BAIXO NÍVEL DE INTERFERÊNCIA. AF_02/2021</t>
  </si>
  <si>
    <t>M3</t>
  </si>
  <si>
    <t>REATERRO MECANIZADO DE VALA COM RETROESCAVADEIRA (CAPACIDADE DA CAÇAMBA DA RETRO: 0,26 M³ / POTÊNCIA: 88 HP), LARGURA ATÉ 0,8 M, PROFUNDIDADE ATÉ 1,5 M, COM SOLO DE 1ª CATEGORIA EM LOCAIS COM BAIXO NÍVEL DE INTERFERÊNCIA. AF_04/2016</t>
  </si>
  <si>
    <t>37451</t>
  </si>
  <si>
    <t>92809</t>
  </si>
  <si>
    <t>37453</t>
  </si>
  <si>
    <t>92811</t>
  </si>
  <si>
    <t>97949</t>
  </si>
  <si>
    <t xml:space="preserve">TUBO DE CONCRETO SIMPLES PARA AGUAS PLUVIAIS, CLASSE PS1, COM ENCAIXE MACHO E FEMEA, DIAMETRO NOMINAL DE 400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</si>
  <si>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</si>
  <si>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>ASSENTAMENTO DE TUBO DE CONCRETO PARA REDES COLETORAS DE ÁGUAS PLUVIAIS, DIÂMETRO DE 400 MM, JUNTA RÍGIDA, INSTALADO EM LOCAL COM BAIXO NÍVEL DE INTERFERÊNCIAS (NÃO INCLUI FORNECIMENTO). AF_12/2015</t>
  </si>
  <si>
    <t xml:space="preserve">TUBO DE CONCRETO SIMPLES PARA AGUAS PLUVIAIS, CLASSE PS1, COM ENCAIXE MACHO E FEMEA, DIAMETRO NOMINAL DE 600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</si>
  <si>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ASSENTAMENTO DE TUBO DE CONCRETO PARA REDES COLETORAS DE ÁGUAS PLUVIAIS, DIÂMETRO DE 600 MM, JUNTA RÍGIDA, INSTALADO EM LOCAL COM BAIXO NÍVEL DE INTERFERÊNCIAS (NÃO INCLUI FORNECIMENTO). AF_12/2015</t>
  </si>
  <si>
    <t>CAIXA PARA BOCA DE LOBO SIMPLES RETANGULAR, EM ALVENARIA COM TIJOLOS CERÂMICOS MACIÇOS, DIMENSÕES INTERNAS: 0,6X1X1,2 M. AF_12/2020</t>
  </si>
  <si>
    <t>UN</t>
  </si>
  <si>
    <t>94273</t>
  </si>
  <si>
    <t>PAVIMENTAÇÃO</t>
  </si>
  <si>
    <t>ASSENTAMENTO DE GUIA (MEIO-FIO) EM TRECHO RETO, CONFECCIONADA EM CONCRETO PRÉ-FABRICADO, DIMENSÕES 100X15X13X30 CM (COMPRIMENTO X BASE INFERIOR X BASE SUPERIOR X ALTURA), PARA VIAS URBANAS (USO VIÁRIO). AF_06/2016</t>
  </si>
  <si>
    <t>CALCETEIRO COM ENCARGOS COMPLEMENTARES</t>
  </si>
  <si>
    <t>SERVENTE COM ENCARGOS COMPLEMENTARES</t>
  </si>
  <si>
    <t xml:space="preserve">PARALELEPIPEDO GRANITICO OU BASALTICO, PARA PAVIMENTACAO, SEM FRETE (VARIACAO REGIONAL DE PECAS POR M2)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</si>
  <si>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MIL   </t>
  </si>
  <si>
    <t xml:space="preserve">PO DE PEDRA (POSTO PEDREIRA/FORNECEDOR, SEM FRETE)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</si>
  <si>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</si>
  <si>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96385</t>
  </si>
  <si>
    <t>94991</t>
  </si>
  <si>
    <t>36178</t>
  </si>
  <si>
    <t>34723</t>
  </si>
  <si>
    <t>13521</t>
  </si>
  <si>
    <t>7696</t>
  </si>
  <si>
    <t>94975</t>
  </si>
  <si>
    <t>37450</t>
  </si>
  <si>
    <t>92808</t>
  </si>
  <si>
    <t>PASSEIOS</t>
  </si>
  <si>
    <t>EXECUÇÃO E COMPACTAÇÃO DE ATERRO COM SOLO PREDOMINANTEMENTE ARGILOSO - EXCLUSIVE SOLO, ESCAVAÇÃO, CARGA E TRANSPORTE. AF_11/2019</t>
  </si>
  <si>
    <t>EXECUÇÃO DE PASSEIO (CALÇADA) OU PISO DE CONCRETO COM CONCRETO MOLDADO IN LOCO, USINADO, ACABAMENTO CONVENCIONAL, NÃO ARMADO. AF_07/2016</t>
  </si>
  <si>
    <t>RAMPAS</t>
  </si>
  <si>
    <t>M2</t>
  </si>
  <si>
    <t xml:space="preserve">PISO PODOTATIL DE CONCRETO - DIRECIONAL E ALERTA, *40 X 40 X 2,5*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</si>
  <si>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   </t>
  </si>
  <si>
    <t>SINALIZAÇÃO</t>
  </si>
  <si>
    <t xml:space="preserve">PLACA DE SINALIZACAO EM CHAPA DE ACO NUM 16 COM PINTURA REFLETIVA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</si>
  <si>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PLACA DE ACO ESMALTADA PARA  IDENTIFICACAO DE RUA, *45 CM X 20*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</si>
  <si>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TUBO ACO GALVANIZADO COM COSTURA, CLASSE MEDIA, DN 2", E = *3,65* MM, PESO *5,10* KG/M (NBR 5580)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</si>
  <si>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CONCRETO FCK = 15MPA, TRAÇO 1:3,4:3,5 (EM MASSA SECA DE CIMENTO/ AREIA MÉDIA/ BRITA 1) - PREPARO MANUAL. AF_05/2021</t>
  </si>
  <si>
    <t>PAVIMENTAÇÃO GENERAL CÂMARA  - 880 M²</t>
  </si>
  <si>
    <t>PAVIMENTAÇÃO RUA EDUARDO PUMPMACKER - 736 M²</t>
  </si>
  <si>
    <t xml:space="preserve">TUBO DE CONCRETO SIMPLES PARA AGUAS PLUVIAIS, CLASSE PS1, COM ENCAIXE MACHO E FEMEA, DIAMETRO NOMINAL DE 300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</si>
  <si>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ASSENTAMENTO DE TUBO DE CONCRETO PARA REDES COLETORAS DE ÁGUAS PLUVIAIS, DIÂMETRO DE 300 MM, JUNTA RÍGIDA, INSTALADO EM LOCAL COM BAIXO NÍVEL DE INTERFERÊNCIAS (NÃO INCLUI FORNECIMENTO). AF_12/2015</t>
  </si>
  <si>
    <t>FONTE</t>
  </si>
  <si>
    <t>ITEM</t>
  </si>
  <si>
    <t>CÓDIGO</t>
  </si>
  <si>
    <t>DESCRIÇÃO</t>
  </si>
  <si>
    <t>UNID</t>
  </si>
  <si>
    <t>QUANT</t>
  </si>
  <si>
    <t>CUSTO</t>
  </si>
  <si>
    <t>UNIT</t>
  </si>
  <si>
    <t>BDI</t>
  </si>
  <si>
    <t>%</t>
  </si>
  <si>
    <t>UNIT+BDI</t>
  </si>
  <si>
    <t>VALOR</t>
  </si>
  <si>
    <t>TOTAL</t>
  </si>
  <si>
    <t xml:space="preserve">BDI </t>
  </si>
  <si>
    <t>MATERIAIS</t>
  </si>
  <si>
    <t>PAVIMENTAÇÃO DE RUAS E DRENAGEM</t>
  </si>
  <si>
    <t>SERVIÇOS INICIAIS</t>
  </si>
  <si>
    <t>1.1</t>
  </si>
  <si>
    <t>1.2</t>
  </si>
  <si>
    <t>2.1</t>
  </si>
  <si>
    <t>2.1.1</t>
  </si>
  <si>
    <t>2.1.2</t>
  </si>
  <si>
    <t>2.1.3</t>
  </si>
  <si>
    <t>2.1.4</t>
  </si>
  <si>
    <t>2.1.6</t>
  </si>
  <si>
    <t>2.1.5</t>
  </si>
  <si>
    <t>2.1.7</t>
  </si>
  <si>
    <t>2.2</t>
  </si>
  <si>
    <t>2.2.2</t>
  </si>
  <si>
    <t>2.2.3</t>
  </si>
  <si>
    <t>2.2.4</t>
  </si>
  <si>
    <t>2.2.5</t>
  </si>
  <si>
    <t>2.3</t>
  </si>
  <si>
    <t>2.3.1</t>
  </si>
  <si>
    <t>2.3.2</t>
  </si>
  <si>
    <t>2.4</t>
  </si>
  <si>
    <t>2.4.1</t>
  </si>
  <si>
    <t>2.4.2</t>
  </si>
  <si>
    <t>2.5</t>
  </si>
  <si>
    <t>2.5.1</t>
  </si>
  <si>
    <t>2.5.2</t>
  </si>
  <si>
    <t>2.5.3</t>
  </si>
  <si>
    <t>2.5.4</t>
  </si>
  <si>
    <t>3.0</t>
  </si>
  <si>
    <t>2.0</t>
  </si>
  <si>
    <t>1.0</t>
  </si>
  <si>
    <t>4.1</t>
  </si>
  <si>
    <t>4.1.1</t>
  </si>
  <si>
    <t>4.1.2</t>
  </si>
  <si>
    <t>4.1.3</t>
  </si>
  <si>
    <t>4.1.4</t>
  </si>
  <si>
    <t>4.1.5</t>
  </si>
  <si>
    <t>4.1.6</t>
  </si>
  <si>
    <t>4.1.7</t>
  </si>
  <si>
    <t>4.2</t>
  </si>
  <si>
    <t>4.2.1</t>
  </si>
  <si>
    <t>4.2.2</t>
  </si>
  <si>
    <t>4.2.3</t>
  </si>
  <si>
    <t>4.2.4</t>
  </si>
  <si>
    <t>4.2.5</t>
  </si>
  <si>
    <t>4.3</t>
  </si>
  <si>
    <t>4.3.1</t>
  </si>
  <si>
    <t>4.3.2</t>
  </si>
  <si>
    <t>4.4</t>
  </si>
  <si>
    <t>4.4.1</t>
  </si>
  <si>
    <t>4.4.2</t>
  </si>
  <si>
    <t>4.5</t>
  </si>
  <si>
    <t>4.5.1</t>
  </si>
  <si>
    <t>4.5.2</t>
  </si>
  <si>
    <t>4.5.3</t>
  </si>
  <si>
    <t>4.5.4</t>
  </si>
  <si>
    <t>PREFEITURA MUNICIPAL DE SALTO DO JACUÍ</t>
  </si>
  <si>
    <t>______________________________________________</t>
  </si>
  <si>
    <t>ENGª CIVIL MAGLIANI DULLIUS</t>
  </si>
  <si>
    <t>CREA RS 107309</t>
  </si>
  <si>
    <t>OBRA</t>
  </si>
  <si>
    <t>PAVIMENTAÇÃO TRECHO RUA GENERAL CÂMARA E RUA E. PUMPMAKER</t>
  </si>
  <si>
    <t>CR</t>
  </si>
  <si>
    <t>851027/2017</t>
  </si>
  <si>
    <t>ÁREA</t>
  </si>
  <si>
    <t>2.816 M²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</si>
  <si>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</si>
  <si>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</si>
  <si>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</si>
  <si>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</si>
  <si>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</si>
  <si>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</si>
  <si>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</si>
  <si>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</si>
  <si>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3.2</t>
  </si>
  <si>
    <t>3.2.1</t>
  </si>
  <si>
    <t>3.2.2</t>
  </si>
  <si>
    <t>3.2.3</t>
  </si>
  <si>
    <t>3.2.4</t>
  </si>
  <si>
    <t>3.2.5</t>
  </si>
  <si>
    <t>3.3</t>
  </si>
  <si>
    <t>3.3.1</t>
  </si>
  <si>
    <t>3.3.2</t>
  </si>
  <si>
    <t>3.4</t>
  </si>
  <si>
    <t>3.4.1</t>
  </si>
  <si>
    <t>3.4.2</t>
  </si>
  <si>
    <t>3.4.3</t>
  </si>
  <si>
    <t>3.5</t>
  </si>
  <si>
    <t>3.5.1</t>
  </si>
  <si>
    <t>3.5.2</t>
  </si>
  <si>
    <t>3.5.3</t>
  </si>
  <si>
    <t>3.5.4</t>
  </si>
  <si>
    <t>NÃO DESONERADO</t>
  </si>
  <si>
    <t>2,4x1,2=2,88</t>
  </si>
  <si>
    <t>8 horas/mês x 8 meses= 64</t>
  </si>
  <si>
    <t>8 caixas</t>
  </si>
  <si>
    <t>120+120-16=224</t>
  </si>
  <si>
    <t>0,4 horas / m² x 1200 m2=480</t>
  </si>
  <si>
    <t>0,5 horas/m² x 1200 m²=600</t>
  </si>
  <si>
    <t>0,032 pedras/m² x 1.200 m² =38,4</t>
  </si>
  <si>
    <t>0,12 m³/m² x 1200 m2=144</t>
  </si>
  <si>
    <t>(108m de compx2,4m largx0,15m altura)+(108x2,4x1)+(108x1,5x1)/2=379,08</t>
  </si>
  <si>
    <t>120-8=112x1,5x0,06=10,08</t>
  </si>
  <si>
    <t>4 peças/rampa x 5 rampas =20</t>
  </si>
  <si>
    <t>2x(3,1415x0,2x0,2)=0,25</t>
  </si>
  <si>
    <t>3x3=9</t>
  </si>
  <si>
    <t>3 (0,3x0,3x0,4)=0,11</t>
  </si>
  <si>
    <t>9 caixas</t>
  </si>
  <si>
    <t>0,4 horas / m² x 880 m2=352</t>
  </si>
  <si>
    <t>0,5 horas/m² x 880 m²=440</t>
  </si>
  <si>
    <t>0,032 pedras/m² x 880 m² =28,16</t>
  </si>
  <si>
    <t>0,12 m³/m² x 880 m2=105,6</t>
  </si>
  <si>
    <t>80x1,7x0,06=8,16</t>
  </si>
  <si>
    <t>4 peças/rampa x 2 rampas = 8</t>
  </si>
  <si>
    <t>(8x0,8x1) + (84x0,8x1)=73,6 =74</t>
  </si>
  <si>
    <t>8m</t>
  </si>
  <si>
    <t>40+44=84</t>
  </si>
  <si>
    <t>3 caixas</t>
  </si>
  <si>
    <t>92+40+44=176</t>
  </si>
  <si>
    <t>0,4 horas / m² x 736 m2=294,4</t>
  </si>
  <si>
    <t>0,5 horas/m² x 736 m²=368</t>
  </si>
  <si>
    <t>0,032 pedras/m² x 736 m² =23,55</t>
  </si>
  <si>
    <t>0,12 m³/m² x 736 m2=88,32</t>
  </si>
  <si>
    <t>178x1,7x0,06=18,16</t>
  </si>
  <si>
    <t>134x1,7x0,15=14,07</t>
  </si>
  <si>
    <t>MEMÓRIA DE CÁLCULO</t>
  </si>
  <si>
    <t xml:space="preserve">(40 m extensão x0,8 m largura x 1,30 m altura) + (151 m x0,80  m x 1,60 m)=238,88 + (1,2x0,8x1,4) 8 bocas de lobos = 249,63 </t>
  </si>
  <si>
    <t xml:space="preserve">(40x0,8x0,9) + (151x0,8x1)=149,6 </t>
  </si>
  <si>
    <t>9,85 x 4 trechos = 39,4</t>
  </si>
  <si>
    <t>59+32,44+50+9=150,44 m</t>
  </si>
  <si>
    <t xml:space="preserve">59+32,44+50+9=150,44 </t>
  </si>
  <si>
    <t xml:space="preserve">(90 m extensão x0,8 m largura x 1,40 m altura) + (109 m x0,80  m x 1,60 m)=149,6 + (1,2x0,8x1,4)x 9 bocas de lobos = 161,69 </t>
  </si>
  <si>
    <t xml:space="preserve">(90x0,8x1) + (109x0,8x1)=94,4 </t>
  </si>
  <si>
    <t>40+42,29+10,50+10=102,79</t>
  </si>
  <si>
    <t>40+42,29+10,50+10+6=108,79</t>
  </si>
  <si>
    <t>88+75,16+2,5=156,66</t>
  </si>
  <si>
    <t>(84 m extensão x0,8 m largura x 1,40 m altura) + (8 m x0,80  m x 1,3 m) + (1,2x0,8x1,4)x3 bocas de lobos = 106,43</t>
  </si>
  <si>
    <t>Salto do Jacuí/RS, 08 de fevereiro de 2022.</t>
  </si>
  <si>
    <t>2.816 m²</t>
  </si>
  <si>
    <t>PLANILHA ORÇAMENTÁRIA - NÃO DESONERADA</t>
  </si>
  <si>
    <t>SINAPI               12/2021</t>
  </si>
  <si>
    <t>2,04 m² X 4 RAMPAS = 10,2 X 0,06=0,612M³</t>
  </si>
  <si>
    <t>2.3.</t>
  </si>
  <si>
    <t>2,04 m² x 5 rampas = 10,2x0,06=0,61</t>
  </si>
  <si>
    <t>(80m de compx0,7m largx0,15m altura)+(88x2,4x0,5)+(88x1,5x0,5)/2= 147</t>
  </si>
  <si>
    <t>2,04 m² x 2 rampas = 4,08x0,06=0,24</t>
  </si>
  <si>
    <t>AREIA FINA</t>
  </si>
  <si>
    <t>BRITA</t>
  </si>
  <si>
    <t>CIMENTO PORTLAND</t>
  </si>
  <si>
    <t>PARALELEPÍPEDO</t>
  </si>
  <si>
    <t>CALCETEIRO</t>
  </si>
  <si>
    <t>SERVENTE</t>
  </si>
  <si>
    <t>Composição</t>
  </si>
  <si>
    <t>01</t>
  </si>
  <si>
    <t>PAVIMENTO EM PARALELEPÍPEDO SOBRE COLCHÃO PÓ DE BRITA REJUNTADO AS VALAS COM ARGAMASSA DE CIMENTO E AREIA</t>
  </si>
  <si>
    <t>COMPOSIÇÃO 01</t>
  </si>
  <si>
    <t xml:space="preserve">BM 01 </t>
  </si>
  <si>
    <t>QUANTIDADE</t>
  </si>
  <si>
    <t>JOSIELI FERREIRA</t>
  </si>
  <si>
    <t>CAU/RS A187139-0</t>
  </si>
  <si>
    <t>PERÍODO DE MEDIÇÃO: 05/06/2023 À 23/08/2023</t>
  </si>
  <si>
    <t>Salto do Jacuí/RS, 23 de agosto de 2023.</t>
  </si>
  <si>
    <t>BM 02</t>
  </si>
  <si>
    <t>ACUMULADO</t>
  </si>
  <si>
    <t>Salto do Jacuí/RS, 09 de outubro de 2023.</t>
  </si>
  <si>
    <t>PERÍODO DE MEDIÇÃO: 23/08/2023 À 05/10/2023</t>
  </si>
  <si>
    <t>BM 03</t>
  </si>
  <si>
    <t>PERÍODO DE MEDIÇÃO: 05/10/2023 À 25/03/2024</t>
  </si>
  <si>
    <t>Salto do Jacuí/RS, 25 de março de 2024.</t>
  </si>
  <si>
    <t>ACUMULADO TOTAL</t>
  </si>
  <si>
    <t>MEDIDO PERÍODO</t>
  </si>
  <si>
    <t xml:space="preserve">  </t>
  </si>
  <si>
    <t>BM 04</t>
  </si>
  <si>
    <t>PERÍODO DE MEDIÇÃO: 25/03/2024 À 17/04/2024</t>
  </si>
  <si>
    <t>Salto do Jacuí/RS, 17 de abril de 2024.</t>
  </si>
  <si>
    <t>BM 05</t>
  </si>
  <si>
    <t>Salto do Jacuí/RS, 03 de junho de 2024.</t>
  </si>
  <si>
    <t>PERÍODO DE MEDIÇÃO: 17/04/2024 À 03/06/2024</t>
  </si>
  <si>
    <t>BM 06</t>
  </si>
  <si>
    <t>Salto do Jacuí/RS, 05 de dezembro de 2024.</t>
  </si>
  <si>
    <t>PERÍODO DE MEDIÇÃO: 03/06/2024 À 05/12/2024</t>
  </si>
  <si>
    <t>BM 07</t>
  </si>
  <si>
    <t>PERÍODO DE MEDIÇÃO: 05/12/2024 À 11/02/2025</t>
  </si>
  <si>
    <t>Salto do Jacuí/RS, 11 de fevereiro de 2025.</t>
  </si>
  <si>
    <t>Salto do Jacuí/RS, 22 de abril de 2025.</t>
  </si>
  <si>
    <t>SINAPI              12/2026</t>
  </si>
  <si>
    <t>SINAPI              12/2021</t>
  </si>
  <si>
    <t>RESTANTE 1200 M²</t>
  </si>
  <si>
    <t>REASSENTAMENTO DE PARALELEPÍPEDOS, REJUNTAMENTO COM PÓ DE PEDRA, COM REAPROVEITAMENTO DOS PARALELEPÍPEDOS - INCLUSO RETIRADA E COLOCAÇÃO DO MATERIAL. AF_12/2020</t>
  </si>
  <si>
    <t>M²</t>
  </si>
  <si>
    <t>ASSENTAMENTO DE GUIA (MEIO-FIO) EM TRECHO RETO, CONFECCIONADA EM CONCRETO PRÉ-FABRICADO, DIMENSÕES 100X15X13X30 CM (COMPRIMENTO X BASE INFERIOR X BASE SUPERIOR X ALTURA)</t>
  </si>
  <si>
    <t>ASSENTAMENTO DE GUIA (MEIO-FIO) EM TRECHO RETO, CONFECCIONADA EM CONCRETO PRÉ-FABRICADO, DIMENSÕES 100X15X13X30 CM (COMPRIMENTO X BASE INFERIOR X BASE SUPERIOR X ALTURA). AF_01/2024</t>
  </si>
  <si>
    <t>Salto do Jacuí/RS, dezembro 2021.</t>
  </si>
  <si>
    <t>FORNECIMENTO E INSTALAÇÃO DE PLACA DE OBRA COM CHAPA GALVANIZADA E ESTRUTURA DE MADEIRA. AF_03/2022_PS (3,00X2,00M)</t>
  </si>
  <si>
    <t>Salto do Jacuí/RS,maio de 2026.</t>
  </si>
  <si>
    <t>5312416</t>
  </si>
  <si>
    <t>SICRO</t>
  </si>
  <si>
    <t xml:space="preserve">PLACA DE SINALIZACAO EM CHAPA DE ACO D= 0,60 M  FORNECIMENTO E IMPLANTAÇÃO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</si>
  <si>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5213440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</si>
</sst>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9C0006"/>
      <name val="Calibri"/>
      <family val="2"/>
      <scheme val="minor"/>
    </font>
    <font>
      <sz val="8"/>
      <name val="Calibri"/>
      <family val="2"/>
    </font>
    <font>
      <sz val="9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6" borderId="51" applyNumberFormat="0" applyAlignment="0" applyProtection="0"/>
    <xf numFmtId="0" fontId="16" fillId="7" borderId="0" applyNumberFormat="0" applyBorder="0" applyAlignment="0" applyProtection="0"/>
    <xf numFmtId="0" fontId="17" fillId="8" borderId="0" applyNumberFormat="0" applyBorder="0" applyAlignment="0" applyProtection="0"/>
  </cellStyleXfs>
  <cellXfs count="233">
    <xf numFmtId="0" fontId="0" fillId="0" borderId="0" xfId="0"/>
    <xf numFmtId="2" fontId="3" fillId="0" borderId="3" xfId="0" applyNumberFormat="1" applyFont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4" borderId="5" xfId="0" applyFill="1" applyBorder="1"/>
    <xf numFmtId="2" fontId="3" fillId="0" borderId="1" xfId="0" applyNumberFormat="1" applyFont="1" applyBorder="1" applyAlignment="1">
      <alignment horizontal="left" vertical="center" wrapText="1"/>
    </xf>
    <xf numFmtId="0" fontId="0" fillId="5" borderId="5" xfId="0" applyFill="1" applyBorder="1"/>
    <xf numFmtId="0" fontId="5" fillId="5" borderId="5" xfId="0" applyFont="1" applyFill="1" applyBorder="1"/>
    <xf numFmtId="2" fontId="3" fillId="0" borderId="13" xfId="0" applyNumberFormat="1" applyFont="1" applyBorder="1" applyAlignment="1">
      <alignment horizontal="left" vertical="center" wrapText="1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49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2" fontId="6" fillId="4" borderId="5" xfId="0" applyNumberFormat="1" applyFont="1" applyFill="1" applyBorder="1" applyAlignment="1">
      <alignment horizontal="left" vertical="center" wrapText="1"/>
    </xf>
    <xf numFmtId="41" fontId="3" fillId="4" borderId="5" xfId="0" applyNumberFormat="1" applyFont="1" applyFill="1" applyBorder="1" applyAlignment="1">
      <alignment horizontal="center" vertical="center"/>
    </xf>
    <xf numFmtId="43" fontId="3" fillId="4" borderId="5" xfId="1" applyFont="1" applyFill="1" applyBorder="1" applyAlignment="1" applyProtection="1">
      <alignment horizontal="right" vertical="center"/>
    </xf>
    <xf numFmtId="43" fontId="3" fillId="4" borderId="5" xfId="1" applyFont="1" applyFill="1" applyBorder="1" applyAlignment="1" applyProtection="1">
      <alignment horizontal="right" vertical="center" wrapText="1"/>
      <protection locked="0"/>
    </xf>
    <xf numFmtId="10" fontId="3" fillId="4" borderId="5" xfId="1" applyNumberFormat="1" applyFont="1" applyFill="1" applyBorder="1" applyAlignment="1" applyProtection="1">
      <alignment horizontal="right" vertical="center"/>
    </xf>
    <xf numFmtId="49" fontId="3" fillId="0" borderId="9" xfId="0" applyNumberFormat="1" applyFont="1" applyBorder="1" applyAlignment="1" applyProtection="1">
      <alignment horizontal="center" vertical="center" wrapText="1"/>
      <protection locked="0"/>
    </xf>
    <xf numFmtId="0" fontId="3" fillId="5" borderId="5" xfId="0" applyFont="1" applyFill="1" applyBorder="1" applyAlignment="1" applyProtection="1">
      <alignment horizontal="center" vertical="center" wrapText="1"/>
      <protection locked="0"/>
    </xf>
    <xf numFmtId="49" fontId="3" fillId="5" borderId="5" xfId="0" quotePrefix="1" applyNumberFormat="1" applyFont="1" applyFill="1" applyBorder="1" applyAlignment="1" applyProtection="1">
      <alignment horizontal="center" vertical="center" wrapText="1"/>
      <protection locked="0"/>
    </xf>
    <xf numFmtId="2" fontId="6" fillId="5" borderId="5" xfId="0" applyNumberFormat="1" applyFont="1" applyFill="1" applyBorder="1" applyAlignment="1">
      <alignment horizontal="left" vertical="center" wrapText="1"/>
    </xf>
    <xf numFmtId="41" fontId="3" fillId="5" borderId="5" xfId="0" applyNumberFormat="1" applyFont="1" applyFill="1" applyBorder="1" applyAlignment="1">
      <alignment horizontal="center" vertical="center"/>
    </xf>
    <xf numFmtId="43" fontId="3" fillId="5" borderId="5" xfId="1" applyFont="1" applyFill="1" applyBorder="1" applyAlignment="1" applyProtection="1">
      <alignment horizontal="right" vertical="center"/>
    </xf>
    <xf numFmtId="43" fontId="3" fillId="5" borderId="5" xfId="1" applyFont="1" applyFill="1" applyBorder="1" applyAlignment="1" applyProtection="1">
      <alignment horizontal="right" vertical="center" wrapText="1"/>
      <protection locked="0"/>
    </xf>
    <xf numFmtId="0" fontId="6" fillId="5" borderId="5" xfId="0" applyFont="1" applyFill="1" applyBorder="1" applyAlignment="1" applyProtection="1">
      <alignment horizontal="center" vertical="center" wrapText="1"/>
      <protection locked="0"/>
    </xf>
    <xf numFmtId="49" fontId="6" fillId="5" borderId="5" xfId="0" applyNumberFormat="1" applyFont="1" applyFill="1" applyBorder="1" applyAlignment="1" applyProtection="1">
      <alignment horizontal="center" vertical="center" wrapText="1"/>
      <protection locked="0"/>
    </xf>
    <xf numFmtId="10" fontId="3" fillId="5" borderId="5" xfId="1" applyNumberFormat="1" applyFont="1" applyFill="1" applyBorder="1" applyAlignment="1" applyProtection="1">
      <alignment horizontal="right" vertical="center"/>
    </xf>
    <xf numFmtId="2" fontId="4" fillId="4" borderId="5" xfId="0" applyNumberFormat="1" applyFont="1" applyFill="1" applyBorder="1" applyAlignment="1">
      <alignment horizontal="left" vertical="center" wrapText="1"/>
    </xf>
    <xf numFmtId="49" fontId="3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4" borderId="5" xfId="0" applyFont="1" applyFill="1" applyBorder="1"/>
    <xf numFmtId="0" fontId="0" fillId="0" borderId="15" xfId="0" applyBorder="1" applyAlignment="1">
      <alignment horizontal="center"/>
    </xf>
    <xf numFmtId="10" fontId="0" fillId="0" borderId="0" xfId="0" applyNumberFormat="1"/>
    <xf numFmtId="0" fontId="0" fillId="0" borderId="17" xfId="0" applyBorder="1"/>
    <xf numFmtId="43" fontId="3" fillId="0" borderId="0" xfId="1" applyFont="1" applyFill="1" applyBorder="1" applyAlignment="1" applyProtection="1">
      <alignment horizontal="right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8" xfId="0" applyBorder="1"/>
    <xf numFmtId="0" fontId="0" fillId="0" borderId="29" xfId="0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4" borderId="33" xfId="0" applyFill="1" applyBorder="1"/>
    <xf numFmtId="43" fontId="2" fillId="4" borderId="34" xfId="0" applyNumberFormat="1" applyFont="1" applyFill="1" applyBorder="1"/>
    <xf numFmtId="0" fontId="0" fillId="5" borderId="33" xfId="0" applyFill="1" applyBorder="1"/>
    <xf numFmtId="43" fontId="2" fillId="5" borderId="34" xfId="0" applyNumberFormat="1" applyFont="1" applyFill="1" applyBorder="1"/>
    <xf numFmtId="43" fontId="7" fillId="4" borderId="34" xfId="1" applyFont="1" applyFill="1" applyBorder="1" applyAlignment="1">
      <alignment horizontal="right" vertical="center"/>
    </xf>
    <xf numFmtId="43" fontId="4" fillId="5" borderId="34" xfId="1" applyFont="1" applyFill="1" applyBorder="1" applyAlignment="1">
      <alignment horizontal="right" vertical="center"/>
    </xf>
    <xf numFmtId="0" fontId="5" fillId="5" borderId="33" xfId="0" applyFont="1" applyFill="1" applyBorder="1"/>
    <xf numFmtId="2" fontId="3" fillId="0" borderId="41" xfId="0" applyNumberFormat="1" applyFont="1" applyBorder="1" applyAlignment="1">
      <alignment horizontal="left" vertical="center" wrapText="1"/>
    </xf>
    <xf numFmtId="41" fontId="8" fillId="0" borderId="1" xfId="0" applyNumberFormat="1" applyFont="1" applyBorder="1" applyAlignment="1">
      <alignment horizontal="center" vertical="center"/>
    </xf>
    <xf numFmtId="43" fontId="8" fillId="0" borderId="1" xfId="1" applyFont="1" applyFill="1" applyBorder="1" applyAlignment="1" applyProtection="1">
      <alignment horizontal="right" vertical="center"/>
    </xf>
    <xf numFmtId="43" fontId="8" fillId="0" borderId="1" xfId="1" applyFont="1" applyFill="1" applyBorder="1" applyAlignment="1" applyProtection="1">
      <alignment horizontal="right" vertical="center" wrapText="1"/>
      <protection locked="0"/>
    </xf>
    <xf numFmtId="10" fontId="8" fillId="0" borderId="10" xfId="1" applyNumberFormat="1" applyFont="1" applyFill="1" applyBorder="1" applyAlignment="1" applyProtection="1">
      <alignment horizontal="right" vertical="center"/>
    </xf>
    <xf numFmtId="43" fontId="8" fillId="0" borderId="10" xfId="1" applyFont="1" applyFill="1" applyBorder="1" applyAlignment="1" applyProtection="1">
      <alignment horizontal="right" vertical="center"/>
    </xf>
    <xf numFmtId="43" fontId="8" fillId="0" borderId="35" xfId="1" applyFont="1" applyBorder="1" applyAlignment="1">
      <alignment horizontal="right" vertical="center"/>
    </xf>
    <xf numFmtId="41" fontId="8" fillId="0" borderId="13" xfId="0" applyNumberFormat="1" applyFont="1" applyBorder="1" applyAlignment="1">
      <alignment horizontal="center" vertical="center"/>
    </xf>
    <xf numFmtId="43" fontId="8" fillId="0" borderId="13" xfId="1" applyFont="1" applyFill="1" applyBorder="1" applyAlignment="1" applyProtection="1">
      <alignment horizontal="right" vertical="center" wrapText="1"/>
      <protection locked="0"/>
    </xf>
    <xf numFmtId="10" fontId="8" fillId="0" borderId="14" xfId="1" applyNumberFormat="1" applyFont="1" applyFill="1" applyBorder="1" applyAlignment="1" applyProtection="1">
      <alignment horizontal="right" vertical="center"/>
    </xf>
    <xf numFmtId="43" fontId="8" fillId="0" borderId="14" xfId="1" applyFont="1" applyFill="1" applyBorder="1" applyAlignment="1" applyProtection="1">
      <alignment horizontal="right" vertical="center"/>
    </xf>
    <xf numFmtId="43" fontId="8" fillId="0" borderId="36" xfId="1" applyFont="1" applyBorder="1" applyAlignment="1">
      <alignment horizontal="right" vertical="center"/>
    </xf>
    <xf numFmtId="41" fontId="8" fillId="0" borderId="3" xfId="0" applyNumberFormat="1" applyFont="1" applyBorder="1" applyAlignment="1">
      <alignment horizontal="center" vertical="center"/>
    </xf>
    <xf numFmtId="43" fontId="8" fillId="0" borderId="3" xfId="1" applyFont="1" applyFill="1" applyBorder="1" applyAlignment="1" applyProtection="1">
      <alignment horizontal="right" vertical="center" wrapText="1"/>
      <protection locked="0"/>
    </xf>
    <xf numFmtId="10" fontId="8" fillId="0" borderId="4" xfId="1" applyNumberFormat="1" applyFont="1" applyFill="1" applyBorder="1" applyAlignment="1" applyProtection="1">
      <alignment horizontal="right" vertical="center"/>
    </xf>
    <xf numFmtId="43" fontId="8" fillId="0" borderId="37" xfId="1" applyFont="1" applyBorder="1" applyAlignment="1">
      <alignment horizontal="right" vertical="center"/>
    </xf>
    <xf numFmtId="43" fontId="8" fillId="0" borderId="37" xfId="1" applyFont="1" applyFill="1" applyBorder="1" applyAlignment="1">
      <alignment horizontal="right" vertical="center"/>
    </xf>
    <xf numFmtId="43" fontId="8" fillId="0" borderId="36" xfId="1" applyFont="1" applyFill="1" applyBorder="1" applyAlignment="1">
      <alignment horizontal="right" vertical="center"/>
    </xf>
    <xf numFmtId="43" fontId="8" fillId="0" borderId="35" xfId="1" applyFont="1" applyFill="1" applyBorder="1" applyAlignment="1">
      <alignment horizontal="right" vertical="center"/>
    </xf>
    <xf numFmtId="41" fontId="8" fillId="0" borderId="41" xfId="0" applyNumberFormat="1" applyFont="1" applyBorder="1" applyAlignment="1">
      <alignment horizontal="center" vertical="center"/>
    </xf>
    <xf numFmtId="43" fontId="8" fillId="0" borderId="41" xfId="1" applyFont="1" applyFill="1" applyBorder="1" applyAlignment="1" applyProtection="1">
      <alignment horizontal="right" vertical="center"/>
    </xf>
    <xf numFmtId="43" fontId="8" fillId="0" borderId="41" xfId="1" applyFont="1" applyFill="1" applyBorder="1" applyAlignment="1" applyProtection="1">
      <alignment horizontal="right" vertical="center" wrapText="1"/>
      <protection locked="0"/>
    </xf>
    <xf numFmtId="10" fontId="8" fillId="0" borderId="42" xfId="1" applyNumberFormat="1" applyFont="1" applyFill="1" applyBorder="1" applyAlignment="1" applyProtection="1">
      <alignment horizontal="right" vertical="center"/>
    </xf>
    <xf numFmtId="43" fontId="8" fillId="0" borderId="43" xfId="1" applyFont="1" applyBorder="1" applyAlignment="1">
      <alignment horizontal="right" vertical="center"/>
    </xf>
    <xf numFmtId="0" fontId="9" fillId="0" borderId="25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49" fontId="8" fillId="0" borderId="9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0" fontId="9" fillId="5" borderId="33" xfId="0" applyFont="1" applyFill="1" applyBorder="1" applyAlignment="1">
      <alignment horizontal="center" vertical="center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49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2" fontId="8" fillId="5" borderId="5" xfId="0" applyNumberFormat="1" applyFont="1" applyFill="1" applyBorder="1" applyAlignment="1">
      <alignment horizontal="left" vertical="center" wrapText="1"/>
    </xf>
    <xf numFmtId="0" fontId="9" fillId="4" borderId="33" xfId="0" applyFont="1" applyFill="1" applyBorder="1" applyAlignment="1">
      <alignment horizontal="center" vertical="center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49" fontId="8" fillId="4" borderId="5" xfId="0" applyNumberFormat="1" applyFont="1" applyFill="1" applyBorder="1" applyAlignment="1" applyProtection="1">
      <alignment horizontal="center" vertical="center" wrapText="1"/>
      <protection locked="0"/>
    </xf>
    <xf numFmtId="2" fontId="8" fillId="4" borderId="5" xfId="0" applyNumberFormat="1" applyFont="1" applyFill="1" applyBorder="1" applyAlignment="1">
      <alignment horizontal="left" vertical="center" wrapText="1"/>
    </xf>
    <xf numFmtId="2" fontId="9" fillId="5" borderId="5" xfId="0" applyNumberFormat="1" applyFont="1" applyFill="1" applyBorder="1" applyAlignment="1">
      <alignment horizontal="left" vertical="center" wrapText="1"/>
    </xf>
    <xf numFmtId="0" fontId="9" fillId="0" borderId="38" xfId="0" applyFont="1" applyBorder="1" applyAlignment="1">
      <alignment horizontal="center" vertical="center"/>
    </xf>
    <xf numFmtId="0" fontId="8" fillId="0" borderId="39" xfId="0" applyFont="1" applyBorder="1" applyAlignment="1" applyProtection="1">
      <alignment horizontal="center" vertical="center" wrapText="1"/>
      <protection locked="0"/>
    </xf>
    <xf numFmtId="49" fontId="8" fillId="0" borderId="40" xfId="0" applyNumberFormat="1" applyFont="1" applyBorder="1" applyAlignment="1" applyProtection="1">
      <alignment horizontal="center" vertical="center" wrapText="1"/>
      <protection locked="0"/>
    </xf>
    <xf numFmtId="0" fontId="9" fillId="0" borderId="25" xfId="0" applyFont="1" applyBorder="1"/>
    <xf numFmtId="49" fontId="8" fillId="0" borderId="9" xfId="0" quotePrefix="1" applyNumberFormat="1" applyFont="1" applyBorder="1" applyAlignment="1" applyProtection="1">
      <alignment horizontal="center" vertical="center" wrapText="1"/>
      <protection locked="0"/>
    </xf>
    <xf numFmtId="0" fontId="0" fillId="3" borderId="8" xfId="0" applyFill="1" applyBorder="1" applyAlignment="1">
      <alignment horizontal="right"/>
    </xf>
    <xf numFmtId="0" fontId="0" fillId="3" borderId="5" xfId="0" applyFill="1" applyBorder="1"/>
    <xf numFmtId="0" fontId="0" fillId="3" borderId="6" xfId="0" applyFill="1" applyBorder="1"/>
    <xf numFmtId="10" fontId="0" fillId="3" borderId="7" xfId="0" applyNumberFormat="1" applyFill="1" applyBorder="1"/>
    <xf numFmtId="43" fontId="0" fillId="0" borderId="0" xfId="0" applyNumberFormat="1"/>
    <xf numFmtId="0" fontId="0" fillId="0" borderId="8" xfId="0" applyBorder="1" applyAlignment="1">
      <alignment horizontal="center"/>
    </xf>
    <xf numFmtId="0" fontId="0" fillId="0" borderId="0" xfId="0" applyAlignment="1">
      <alignment horizontal="right"/>
    </xf>
    <xf numFmtId="0" fontId="5" fillId="0" borderId="30" xfId="0" applyFont="1" applyBorder="1" applyAlignment="1">
      <alignment vertical="center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left" vertical="center"/>
    </xf>
    <xf numFmtId="0" fontId="5" fillId="0" borderId="47" xfId="0" applyFont="1" applyBorder="1" applyAlignment="1">
      <alignment vertical="center"/>
    </xf>
    <xf numFmtId="0" fontId="0" fillId="4" borderId="34" xfId="0" applyFill="1" applyBorder="1"/>
    <xf numFmtId="0" fontId="0" fillId="5" borderId="34" xfId="0" applyFill="1" applyBorder="1"/>
    <xf numFmtId="43" fontId="3" fillId="4" borderId="34" xfId="1" applyFont="1" applyFill="1" applyBorder="1" applyAlignment="1" applyProtection="1">
      <alignment horizontal="right" vertical="center"/>
    </xf>
    <xf numFmtId="43" fontId="3" fillId="5" borderId="34" xfId="1" applyFont="1" applyFill="1" applyBorder="1" applyAlignment="1" applyProtection="1">
      <alignment horizontal="right" vertical="center"/>
    </xf>
    <xf numFmtId="0" fontId="0" fillId="0" borderId="0" xfId="0" applyAlignment="1">
      <alignment horizontal="left" vertical="center"/>
    </xf>
    <xf numFmtId="0" fontId="0" fillId="0" borderId="45" xfId="0" applyBorder="1" applyAlignment="1">
      <alignment horizontal="center"/>
    </xf>
    <xf numFmtId="0" fontId="0" fillId="0" borderId="34" xfId="0" applyBorder="1"/>
    <xf numFmtId="0" fontId="9" fillId="0" borderId="45" xfId="0" applyFont="1" applyBorder="1"/>
    <xf numFmtId="2" fontId="3" fillId="0" borderId="7" xfId="0" applyNumberFormat="1" applyFont="1" applyBorder="1" applyAlignment="1">
      <alignment horizontal="left" vertical="center" wrapText="1"/>
    </xf>
    <xf numFmtId="41" fontId="8" fillId="0" borderId="7" xfId="0" applyNumberFormat="1" applyFont="1" applyBorder="1" applyAlignment="1">
      <alignment horizontal="center" vertical="center"/>
    </xf>
    <xf numFmtId="43" fontId="8" fillId="0" borderId="7" xfId="1" applyFont="1" applyFill="1" applyBorder="1" applyAlignment="1" applyProtection="1">
      <alignment horizontal="right" vertical="center"/>
    </xf>
    <xf numFmtId="0" fontId="5" fillId="0" borderId="30" xfId="0" applyFont="1" applyBorder="1"/>
    <xf numFmtId="0" fontId="0" fillId="0" borderId="45" xfId="0" applyBorder="1"/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2" fontId="3" fillId="0" borderId="44" xfId="0" applyNumberFormat="1" applyFont="1" applyBorder="1" applyAlignment="1">
      <alignment horizontal="left" vertical="center" wrapText="1"/>
    </xf>
    <xf numFmtId="41" fontId="8" fillId="0" borderId="44" xfId="0" applyNumberFormat="1" applyFont="1" applyBorder="1" applyAlignment="1">
      <alignment horizontal="center" vertical="center"/>
    </xf>
    <xf numFmtId="43" fontId="8" fillId="0" borderId="44" xfId="1" applyFont="1" applyFill="1" applyBorder="1" applyAlignment="1" applyProtection="1">
      <alignment horizontal="right" vertical="center"/>
    </xf>
    <xf numFmtId="0" fontId="2" fillId="0" borderId="19" xfId="0" applyFont="1" applyBorder="1" applyAlignment="1">
      <alignment horizontal="centerContinuous"/>
    </xf>
    <xf numFmtId="0" fontId="0" fillId="0" borderId="20" xfId="0" applyBorder="1" applyAlignment="1">
      <alignment horizontal="centerContinuous"/>
    </xf>
    <xf numFmtId="10" fontId="0" fillId="0" borderId="20" xfId="0" applyNumberFormat="1" applyBorder="1" applyAlignment="1">
      <alignment horizontal="centerContinuous"/>
    </xf>
    <xf numFmtId="0" fontId="0" fillId="0" borderId="21" xfId="0" applyBorder="1" applyAlignment="1">
      <alignment horizontal="centerContinuous"/>
    </xf>
    <xf numFmtId="0" fontId="12" fillId="0" borderId="0" xfId="0" applyFont="1"/>
    <xf numFmtId="0" fontId="13" fillId="0" borderId="20" xfId="0" applyFont="1" applyBorder="1" applyAlignment="1">
      <alignment horizontal="centerContinuous"/>
    </xf>
    <xf numFmtId="0" fontId="9" fillId="0" borderId="30" xfId="0" applyFont="1" applyBorder="1" applyAlignment="1">
      <alignment vertical="center"/>
    </xf>
    <xf numFmtId="0" fontId="0" fillId="0" borderId="8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0" borderId="7" xfId="0" applyBorder="1"/>
    <xf numFmtId="2" fontId="2" fillId="0" borderId="7" xfId="0" applyNumberFormat="1" applyFont="1" applyBorder="1"/>
    <xf numFmtId="43" fontId="2" fillId="4" borderId="5" xfId="0" applyNumberFormat="1" applyFont="1" applyFill="1" applyBorder="1"/>
    <xf numFmtId="43" fontId="2" fillId="5" borderId="5" xfId="0" applyNumberFormat="1" applyFont="1" applyFill="1" applyBorder="1"/>
    <xf numFmtId="43" fontId="8" fillId="0" borderId="10" xfId="1" applyFont="1" applyBorder="1" applyAlignment="1">
      <alignment horizontal="right" vertical="center"/>
    </xf>
    <xf numFmtId="43" fontId="8" fillId="0" borderId="14" xfId="1" applyFont="1" applyBorder="1" applyAlignment="1">
      <alignment horizontal="right" vertical="center"/>
    </xf>
    <xf numFmtId="43" fontId="7" fillId="4" borderId="5" xfId="1" applyFont="1" applyFill="1" applyBorder="1" applyAlignment="1">
      <alignment horizontal="right" vertical="center"/>
    </xf>
    <xf numFmtId="43" fontId="4" fillId="5" borderId="5" xfId="1" applyFont="1" applyFill="1" applyBorder="1" applyAlignment="1">
      <alignment horizontal="right" vertical="center"/>
    </xf>
    <xf numFmtId="43" fontId="8" fillId="0" borderId="4" xfId="1" applyFont="1" applyBorder="1" applyAlignment="1">
      <alignment horizontal="right" vertical="center"/>
    </xf>
    <xf numFmtId="43" fontId="8" fillId="0" borderId="4" xfId="1" applyFont="1" applyFill="1" applyBorder="1" applyAlignment="1">
      <alignment horizontal="right" vertical="center"/>
    </xf>
    <xf numFmtId="43" fontId="8" fillId="0" borderId="14" xfId="1" applyFont="1" applyFill="1" applyBorder="1" applyAlignment="1">
      <alignment horizontal="right" vertical="center"/>
    </xf>
    <xf numFmtId="43" fontId="8" fillId="0" borderId="10" xfId="1" applyFont="1" applyFill="1" applyBorder="1" applyAlignment="1">
      <alignment horizontal="right" vertical="center"/>
    </xf>
    <xf numFmtId="43" fontId="8" fillId="0" borderId="42" xfId="1" applyFont="1" applyBorder="1" applyAlignment="1">
      <alignment horizontal="right" vertical="center"/>
    </xf>
    <xf numFmtId="0" fontId="12" fillId="0" borderId="7" xfId="0" applyFont="1" applyBorder="1"/>
    <xf numFmtId="43" fontId="0" fillId="0" borderId="7" xfId="0" applyNumberFormat="1" applyBorder="1"/>
    <xf numFmtId="0" fontId="0" fillId="0" borderId="52" xfId="0" applyBorder="1" applyAlignment="1">
      <alignment horizontal="center"/>
    </xf>
    <xf numFmtId="10" fontId="0" fillId="0" borderId="7" xfId="2" applyNumberFormat="1" applyFont="1" applyBorder="1"/>
    <xf numFmtId="10" fontId="0" fillId="0" borderId="7" xfId="0" applyNumberFormat="1" applyBorder="1"/>
    <xf numFmtId="0" fontId="0" fillId="0" borderId="8" xfId="0" applyBorder="1"/>
    <xf numFmtId="10" fontId="0" fillId="0" borderId="8" xfId="2" applyNumberFormat="1" applyFont="1" applyBorder="1"/>
    <xf numFmtId="10" fontId="0" fillId="0" borderId="8" xfId="0" applyNumberFormat="1" applyBorder="1"/>
    <xf numFmtId="9" fontId="0" fillId="0" borderId="8" xfId="2" applyFont="1" applyBorder="1"/>
    <xf numFmtId="9" fontId="0" fillId="0" borderId="7" xfId="2" applyFont="1" applyBorder="1"/>
    <xf numFmtId="43" fontId="0" fillId="0" borderId="7" xfId="1" applyFont="1" applyBorder="1"/>
    <xf numFmtId="4" fontId="18" fillId="0" borderId="0" xfId="0" applyNumberFormat="1" applyFont="1" applyAlignment="1">
      <alignment horizontal="center"/>
    </xf>
    <xf numFmtId="0" fontId="9" fillId="0" borderId="7" xfId="0" applyFont="1" applyBorder="1"/>
    <xf numFmtId="0" fontId="3" fillId="0" borderId="7" xfId="0" applyFont="1" applyBorder="1" applyAlignment="1" applyProtection="1">
      <alignment horizontal="center" vertical="center" wrapText="1"/>
      <protection locked="0"/>
    </xf>
    <xf numFmtId="49" fontId="3" fillId="0" borderId="7" xfId="0" applyNumberFormat="1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>
      <alignment wrapText="1"/>
    </xf>
    <xf numFmtId="4" fontId="18" fillId="0" borderId="7" xfId="0" applyNumberFormat="1" applyFont="1" applyBorder="1" applyAlignment="1">
      <alignment horizontal="center"/>
    </xf>
    <xf numFmtId="10" fontId="8" fillId="0" borderId="7" xfId="1" applyNumberFormat="1" applyFont="1" applyFill="1" applyBorder="1" applyAlignment="1" applyProtection="1">
      <alignment horizontal="right" vertical="center"/>
    </xf>
    <xf numFmtId="43" fontId="8" fillId="0" borderId="7" xfId="1" applyFont="1" applyBorder="1" applyAlignment="1">
      <alignment horizontal="right" vertical="center"/>
    </xf>
    <xf numFmtId="0" fontId="18" fillId="0" borderId="7" xfId="0" applyFont="1" applyBorder="1" applyAlignment="1">
      <alignment horizontal="center"/>
    </xf>
    <xf numFmtId="0" fontId="8" fillId="0" borderId="7" xfId="0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>
      <alignment horizontal="center" vertical="center"/>
    </xf>
    <xf numFmtId="43" fontId="8" fillId="0" borderId="7" xfId="1" applyFont="1" applyFill="1" applyBorder="1" applyAlignment="1" applyProtection="1">
      <alignment horizontal="right" vertical="center" wrapText="1"/>
      <protection locked="0"/>
    </xf>
    <xf numFmtId="43" fontId="8" fillId="0" borderId="7" xfId="1" applyFont="1" applyFill="1" applyBorder="1" applyAlignment="1">
      <alignment horizontal="right" vertical="center"/>
    </xf>
    <xf numFmtId="0" fontId="20" fillId="0" borderId="7" xfId="0" applyFont="1" applyBorder="1" applyAlignment="1">
      <alignment wrapText="1"/>
    </xf>
    <xf numFmtId="41" fontId="19" fillId="0" borderId="7" xfId="0" applyNumberFormat="1" applyFont="1" applyBorder="1" applyAlignment="1">
      <alignment horizontal="center" vertical="center"/>
    </xf>
    <xf numFmtId="43" fontId="19" fillId="0" borderId="7" xfId="1" applyFont="1" applyFill="1" applyBorder="1" applyAlignment="1" applyProtection="1">
      <alignment horizontal="right" vertical="center"/>
    </xf>
    <xf numFmtId="10" fontId="19" fillId="0" borderId="7" xfId="1" applyNumberFormat="1" applyFont="1" applyFill="1" applyBorder="1" applyAlignment="1" applyProtection="1">
      <alignment horizontal="right" vertical="center"/>
    </xf>
    <xf numFmtId="0" fontId="19" fillId="0" borderId="7" xfId="0" applyFont="1" applyBorder="1" applyAlignment="1">
      <alignment horizontal="center"/>
    </xf>
    <xf numFmtId="0" fontId="19" fillId="0" borderId="7" xfId="0" applyFont="1" applyBorder="1" applyAlignment="1" applyProtection="1">
      <alignment horizontal="center" vertical="center" wrapText="1"/>
      <protection locked="0"/>
    </xf>
    <xf numFmtId="49" fontId="19" fillId="0" borderId="7" xfId="0" applyNumberFormat="1" applyFont="1" applyBorder="1" applyAlignment="1" applyProtection="1">
      <alignment horizontal="center" vertical="center" wrapText="1"/>
      <protection locked="0"/>
    </xf>
    <xf numFmtId="2" fontId="18" fillId="0" borderId="7" xfId="0" applyNumberFormat="1" applyFont="1" applyBorder="1" applyAlignment="1">
      <alignment horizontal="left" vertical="center" wrapText="1"/>
    </xf>
    <xf numFmtId="0" fontId="10" fillId="2" borderId="19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55" xfId="0" applyFont="1" applyFill="1" applyBorder="1" applyAlignment="1">
      <alignment horizontal="center"/>
    </xf>
    <xf numFmtId="17" fontId="0" fillId="0" borderId="18" xfId="0" applyNumberFormat="1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15" fillId="6" borderId="51" xfId="3" applyAlignment="1">
      <alignment horizontal="center"/>
    </xf>
    <xf numFmtId="0" fontId="16" fillId="7" borderId="8" xfId="4" applyBorder="1" applyAlignment="1">
      <alignment horizontal="center"/>
    </xf>
    <xf numFmtId="0" fontId="16" fillId="7" borderId="5" xfId="4" applyBorder="1" applyAlignment="1">
      <alignment horizontal="center"/>
    </xf>
    <xf numFmtId="0" fontId="16" fillId="7" borderId="6" xfId="4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8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9" fillId="0" borderId="18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50" xfId="0" applyFont="1" applyBorder="1" applyAlignment="1">
      <alignment horizontal="center"/>
    </xf>
    <xf numFmtId="43" fontId="17" fillId="8" borderId="7" xfId="5" applyNumberFormat="1" applyBorder="1" applyAlignment="1">
      <alignment horizontal="center"/>
    </xf>
    <xf numFmtId="0" fontId="17" fillId="8" borderId="7" xfId="5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2" fontId="15" fillId="6" borderId="51" xfId="3" applyNumberFormat="1" applyAlignment="1">
      <alignment horizontal="right"/>
    </xf>
    <xf numFmtId="2" fontId="16" fillId="7" borderId="8" xfId="4" applyNumberFormat="1" applyBorder="1" applyAlignment="1">
      <alignment horizontal="right"/>
    </xf>
    <xf numFmtId="2" fontId="16" fillId="7" borderId="5" xfId="4" applyNumberFormat="1" applyBorder="1" applyAlignment="1">
      <alignment horizontal="right"/>
    </xf>
    <xf numFmtId="2" fontId="16" fillId="7" borderId="6" xfId="4" applyNumberFormat="1" applyBorder="1" applyAlignment="1">
      <alignment horizontal="right"/>
    </xf>
    <xf numFmtId="43" fontId="15" fillId="6" borderId="51" xfId="3" applyNumberFormat="1" applyAlignment="1">
      <alignment horizontal="center"/>
    </xf>
    <xf numFmtId="43" fontId="15" fillId="6" borderId="53" xfId="3" applyNumberFormat="1" applyBorder="1" applyAlignment="1">
      <alignment horizontal="center"/>
    </xf>
    <xf numFmtId="0" fontId="15" fillId="6" borderId="53" xfId="3" applyBorder="1" applyAlignment="1">
      <alignment horizontal="center"/>
    </xf>
    <xf numFmtId="0" fontId="15" fillId="6" borderId="54" xfId="3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/>
    <xf numFmtId="43" fontId="16" fillId="7" borderId="15" xfId="4" applyNumberFormat="1" applyBorder="1" applyAlignment="1">
      <alignment horizontal="center"/>
    </xf>
    <xf numFmtId="0" fontId="16" fillId="7" borderId="17" xfId="4" applyBorder="1" applyAlignment="1">
      <alignment horizontal="center"/>
    </xf>
    <xf numFmtId="0" fontId="16" fillId="7" borderId="50" xfId="4" applyBorder="1" applyAlignment="1">
      <alignment horizontal="center"/>
    </xf>
    <xf numFmtId="0" fontId="0" fillId="0" borderId="7" xfId="0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8" xfId="0" applyFont="1" applyBorder="1" applyAlignment="1">
      <alignment horizontal="center"/>
    </xf>
  </cellXfs>
  <cellStyles count="6">
    <cellStyle name="Célula de Verificação" xfId="3" builtinId="23"/>
    <cellStyle name="Neutro" xfId="4" builtinId="28"/>
    <cellStyle name="Normal" xfId="0" builtinId="0"/>
    <cellStyle name="Porcentagem" xfId="2" builtinId="5"/>
    <cellStyle name="Ruim" xfId="5" builtinId="27"/>
    <cellStyle name="Vírgula" xfId="1" builtinId="3"/>
  </cellStyles>
  <dxfs count="74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FF0000"/>
      </font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FD154-2295-48DC-A82C-51E97802D40D}">
  <sheetPr>
    <pageSetUpPr fitToPage="1"/>
  </sheetPr>
  <dimension ref="C1:L92"/>
  <sheetViews>
    <sheetView tabSelected="1" zoomScaleNormal="100" workbookViewId="0">
      <selection activeCell="L10" sqref="L10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</cols>
  <sheetData>
    <row r="1" spans="3:12" ht="15.75" thickBot="1" x14ac:dyDescent="0.3"/>
    <row r="2" spans="3:12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2"/>
    </row>
    <row r="3" spans="3:12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</row>
    <row r="4" spans="3:12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3">
        <v>46082</v>
      </c>
      <c r="L4" s="184"/>
    </row>
    <row r="5" spans="3:12" x14ac:dyDescent="0.25">
      <c r="C5" s="39" t="s">
        <v>141</v>
      </c>
      <c r="D5" t="s">
        <v>142</v>
      </c>
      <c r="F5" t="s">
        <v>264</v>
      </c>
      <c r="G5" s="95" t="s">
        <v>75</v>
      </c>
      <c r="H5" s="96" t="s">
        <v>76</v>
      </c>
      <c r="I5" s="97"/>
      <c r="J5" s="98">
        <v>0.14019999999999999</v>
      </c>
      <c r="K5" s="185"/>
      <c r="L5" s="186"/>
    </row>
    <row r="6" spans="3:12" ht="15.75" thickBot="1" x14ac:dyDescent="0.3">
      <c r="C6" s="39" t="s">
        <v>139</v>
      </c>
      <c r="D6" t="s">
        <v>140</v>
      </c>
      <c r="J6" s="33"/>
    </row>
    <row r="7" spans="3:12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</row>
    <row r="8" spans="3:12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</row>
    <row r="9" spans="3:12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</row>
    <row r="10" spans="3:12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L11+L14+L39+L62</f>
        <v>106910.23999999999</v>
      </c>
    </row>
    <row r="11" spans="3:12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14152.54</v>
      </c>
    </row>
    <row r="12" spans="3:12" ht="34.5" x14ac:dyDescent="0.25">
      <c r="C12" s="159" t="s">
        <v>79</v>
      </c>
      <c r="D12" s="167" t="s">
        <v>0</v>
      </c>
      <c r="E12" s="176">
        <v>103689</v>
      </c>
      <c r="F12" s="172" t="s">
        <v>270</v>
      </c>
      <c r="G12" s="173" t="s">
        <v>3</v>
      </c>
      <c r="H12" s="174">
        <v>6</v>
      </c>
      <c r="I12" s="163">
        <v>495.57</v>
      </c>
      <c r="J12" s="175">
        <f>$J$5</f>
        <v>0.14019999999999999</v>
      </c>
      <c r="K12" s="174">
        <f>I12+ (I12*$J$12)</f>
        <v>565.04891399999997</v>
      </c>
      <c r="L12" s="165">
        <f>ROUND(ROUND(H12,2)*ROUND(K12,2),2)</f>
        <v>3390.3</v>
      </c>
    </row>
    <row r="13" spans="3:12" ht="22.5" x14ac:dyDescent="0.25">
      <c r="C13" s="159" t="s">
        <v>80</v>
      </c>
      <c r="D13" s="167" t="s">
        <v>4</v>
      </c>
      <c r="E13" s="168" t="s">
        <v>5</v>
      </c>
      <c r="F13" s="114" t="s">
        <v>7</v>
      </c>
      <c r="G13" s="115" t="s">
        <v>8</v>
      </c>
      <c r="H13" s="116">
        <v>64</v>
      </c>
      <c r="I13" s="163">
        <v>139.01</v>
      </c>
      <c r="J13" s="164">
        <f>$J$4</f>
        <v>0.2097</v>
      </c>
      <c r="K13" s="116">
        <f>I13+ (I13*$J$13)</f>
        <v>168.16039699999999</v>
      </c>
      <c r="L13" s="165">
        <f>ROUND(ROUND(H13,2)*ROUND(K13,2),2)</f>
        <v>10762.24</v>
      </c>
    </row>
    <row r="14" spans="3:12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L15+L23+L28++L31+L34</f>
        <v>76312.89</v>
      </c>
    </row>
    <row r="15" spans="3:12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7993.93</v>
      </c>
    </row>
    <row r="16" spans="3:12" ht="67.5" x14ac:dyDescent="0.25">
      <c r="C16" s="159" t="s">
        <v>82</v>
      </c>
      <c r="D16" s="167" t="s">
        <v>4</v>
      </c>
      <c r="E16" s="168" t="s">
        <v>9</v>
      </c>
      <c r="F16" s="114" t="s">
        <v>13</v>
      </c>
      <c r="G16" s="115" t="s">
        <v>14</v>
      </c>
      <c r="H16" s="116"/>
      <c r="I16" s="170">
        <v>5.87</v>
      </c>
      <c r="J16" s="164">
        <f t="shared" ref="J16:J17" si="0">$J$4</f>
        <v>0.2097</v>
      </c>
      <c r="K16" s="116">
        <f t="shared" ref="K16:K21" si="1">(J16*I16)+I16</f>
        <v>7.1009390000000003</v>
      </c>
      <c r="L16" s="165">
        <f>ROUND(K16*H16,2)</f>
        <v>0</v>
      </c>
    </row>
    <row r="17" spans="3:12" ht="56.25" x14ac:dyDescent="0.25">
      <c r="C17" s="159" t="s">
        <v>83</v>
      </c>
      <c r="D17" s="167" t="s">
        <v>4</v>
      </c>
      <c r="E17" s="168" t="s">
        <v>10</v>
      </c>
      <c r="F17" s="114" t="s">
        <v>15</v>
      </c>
      <c r="G17" s="115" t="s">
        <v>14</v>
      </c>
      <c r="H17" s="116"/>
      <c r="I17" s="170">
        <v>17.7</v>
      </c>
      <c r="J17" s="164">
        <f t="shared" si="0"/>
        <v>0.2097</v>
      </c>
      <c r="K17" s="116">
        <f t="shared" si="1"/>
        <v>21.41169</v>
      </c>
      <c r="L17" s="165">
        <f t="shared" ref="L13:L61" si="2">K17*H17</f>
        <v>0</v>
      </c>
    </row>
    <row r="18" spans="3:12" ht="22.5" x14ac:dyDescent="0.25">
      <c r="C18" s="159" t="s">
        <v>84</v>
      </c>
      <c r="D18" s="167" t="s">
        <v>0</v>
      </c>
      <c r="E18" s="168" t="s">
        <v>16</v>
      </c>
      <c r="F18" s="114" t="s">
        <v>21</v>
      </c>
      <c r="G18" s="115" t="s">
        <v>22</v>
      </c>
      <c r="H18" s="116"/>
      <c r="I18" s="170">
        <v>38.44</v>
      </c>
      <c r="J18" s="164">
        <f>$J$5</f>
        <v>0.14019999999999999</v>
      </c>
      <c r="K18" s="116">
        <f t="shared" si="1"/>
        <v>43.829287999999998</v>
      </c>
      <c r="L18" s="165">
        <f t="shared" si="2"/>
        <v>0</v>
      </c>
    </row>
    <row r="19" spans="3:12" ht="45" x14ac:dyDescent="0.25">
      <c r="C19" s="159" t="s">
        <v>85</v>
      </c>
      <c r="D19" s="167" t="s">
        <v>4</v>
      </c>
      <c r="E19" s="168" t="s">
        <v>17</v>
      </c>
      <c r="F19" s="114" t="s">
        <v>23</v>
      </c>
      <c r="G19" s="115" t="s">
        <v>22</v>
      </c>
      <c r="H19" s="116"/>
      <c r="I19" s="170">
        <v>38.67</v>
      </c>
      <c r="J19" s="164">
        <f>J13</f>
        <v>0.2097</v>
      </c>
      <c r="K19" s="116">
        <f t="shared" si="1"/>
        <v>46.779099000000002</v>
      </c>
      <c r="L19" s="165">
        <f t="shared" si="2"/>
        <v>0</v>
      </c>
    </row>
    <row r="20" spans="3:12" ht="22.5" x14ac:dyDescent="0.25">
      <c r="C20" s="159" t="s">
        <v>87</v>
      </c>
      <c r="D20" s="167" t="s">
        <v>0</v>
      </c>
      <c r="E20" s="168" t="s">
        <v>18</v>
      </c>
      <c r="F20" s="114" t="s">
        <v>24</v>
      </c>
      <c r="G20" s="115" t="s">
        <v>22</v>
      </c>
      <c r="H20" s="116">
        <v>30.44</v>
      </c>
      <c r="I20" s="163">
        <v>112.82</v>
      </c>
      <c r="J20" s="164">
        <f t="shared" ref="J20" si="3">$J$5</f>
        <v>0.14019999999999999</v>
      </c>
      <c r="K20" s="116">
        <f t="shared" si="1"/>
        <v>128.63736399999999</v>
      </c>
      <c r="L20" s="165">
        <f>ROUND(ROUND(H20,2)*ROUND(K20,2),2)</f>
        <v>3915.8</v>
      </c>
    </row>
    <row r="21" spans="3:12" ht="45" x14ac:dyDescent="0.25">
      <c r="C21" s="159" t="s">
        <v>86</v>
      </c>
      <c r="D21" s="167" t="s">
        <v>4</v>
      </c>
      <c r="E21" s="168" t="s">
        <v>19</v>
      </c>
      <c r="F21" s="114" t="s">
        <v>25</v>
      </c>
      <c r="G21" s="115" t="s">
        <v>22</v>
      </c>
      <c r="H21" s="163">
        <v>58.06</v>
      </c>
      <c r="I21" s="163">
        <v>58.06</v>
      </c>
      <c r="J21" s="164">
        <f>$J$13</f>
        <v>0.2097</v>
      </c>
      <c r="K21" s="116">
        <f t="shared" si="1"/>
        <v>70.235182000000009</v>
      </c>
      <c r="L21" s="165">
        <f>ROUND(ROUND(H21,2)*ROUND(K21,2),2)</f>
        <v>4078.13</v>
      </c>
    </row>
    <row r="22" spans="3:12" ht="33.75" x14ac:dyDescent="0.25">
      <c r="C22" s="159" t="s">
        <v>88</v>
      </c>
      <c r="D22" s="167" t="s">
        <v>4</v>
      </c>
      <c r="E22" s="168" t="s">
        <v>20</v>
      </c>
      <c r="F22" s="114" t="s">
        <v>26</v>
      </c>
      <c r="G22" s="115" t="s">
        <v>66</v>
      </c>
      <c r="H22" s="116"/>
      <c r="I22" s="170">
        <v>1237.5999999999999</v>
      </c>
      <c r="J22" s="164">
        <f t="shared" ref="J22:J27" si="4">$J$13</f>
        <v>0.2097</v>
      </c>
      <c r="K22" s="116">
        <f>(J22*I22)+I22</f>
        <v>1497.1247199999998</v>
      </c>
      <c r="L22" s="165">
        <f t="shared" si="2"/>
        <v>0</v>
      </c>
    </row>
    <row r="23" spans="3:12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L24+L27+L25+L26</f>
        <v>49589.25</v>
      </c>
    </row>
    <row r="24" spans="3:12" ht="52.5" customHeight="1" x14ac:dyDescent="0.25">
      <c r="C24" s="159" t="s">
        <v>81</v>
      </c>
      <c r="D24" s="160" t="s">
        <v>4</v>
      </c>
      <c r="E24" s="161" t="s">
        <v>28</v>
      </c>
      <c r="F24" s="162" t="s">
        <v>268</v>
      </c>
      <c r="G24" s="115" t="s">
        <v>22</v>
      </c>
      <c r="H24" s="116">
        <v>36</v>
      </c>
      <c r="I24" s="163">
        <v>53.01</v>
      </c>
      <c r="J24" s="164">
        <f t="shared" si="4"/>
        <v>0.2097</v>
      </c>
      <c r="K24" s="116">
        <f t="shared" ref="K24:K73" si="5">(J24*I24)+I24</f>
        <v>64.126196999999991</v>
      </c>
      <c r="L24" s="165">
        <f>ROUND(ROUND(H24,2)*ROUND(K24,2),2)</f>
        <v>2308.6799999999998</v>
      </c>
    </row>
    <row r="25" spans="3:12" ht="45" x14ac:dyDescent="0.25">
      <c r="C25" s="159"/>
      <c r="D25" s="160" t="s">
        <v>4</v>
      </c>
      <c r="E25" s="161" t="s">
        <v>28</v>
      </c>
      <c r="F25" s="114" t="s">
        <v>267</v>
      </c>
      <c r="G25" s="115" t="s">
        <v>22</v>
      </c>
      <c r="H25" s="116">
        <v>15</v>
      </c>
      <c r="I25" s="163">
        <v>53.01</v>
      </c>
      <c r="J25" s="164">
        <f t="shared" si="4"/>
        <v>0.2097</v>
      </c>
      <c r="K25" s="116">
        <f t="shared" si="5"/>
        <v>64.126196999999991</v>
      </c>
      <c r="L25" s="165">
        <f>ROUND(ROUND(H25,2)*ROUND(K25,2),2)</f>
        <v>961.95</v>
      </c>
    </row>
    <row r="26" spans="3:12" ht="34.5" x14ac:dyDescent="0.25">
      <c r="C26" s="159"/>
      <c r="D26" s="160" t="s">
        <v>4</v>
      </c>
      <c r="E26" s="166">
        <v>101850</v>
      </c>
      <c r="F26" s="162" t="s">
        <v>265</v>
      </c>
      <c r="G26" s="115" t="s">
        <v>266</v>
      </c>
      <c r="H26" s="116">
        <v>83.8</v>
      </c>
      <c r="I26" s="163">
        <v>63.09</v>
      </c>
      <c r="J26" s="164">
        <f t="shared" si="4"/>
        <v>0.2097</v>
      </c>
      <c r="K26" s="116">
        <f t="shared" si="5"/>
        <v>76.319973000000005</v>
      </c>
      <c r="L26" s="165">
        <f>ROUND(ROUND(H26,2)*ROUND(K26,2),2)</f>
        <v>6395.62</v>
      </c>
    </row>
    <row r="27" spans="3:12" ht="22.5" x14ac:dyDescent="0.25">
      <c r="C27" s="159" t="s">
        <v>90</v>
      </c>
      <c r="D27" s="167" t="s">
        <v>4</v>
      </c>
      <c r="E27" s="166">
        <v>101167</v>
      </c>
      <c r="F27" s="114" t="s">
        <v>231</v>
      </c>
      <c r="G27" s="115" t="s">
        <v>50</v>
      </c>
      <c r="H27" s="116">
        <v>260</v>
      </c>
      <c r="I27" s="163">
        <v>126.93</v>
      </c>
      <c r="J27" s="164">
        <f t="shared" si="4"/>
        <v>0.2097</v>
      </c>
      <c r="K27" s="116">
        <f t="shared" si="5"/>
        <v>153.54722100000001</v>
      </c>
      <c r="L27" s="165">
        <f>ROUND(ROUND(H27,2)*ROUND(K27,2),2)</f>
        <v>39923</v>
      </c>
    </row>
    <row r="28" spans="3:12" x14ac:dyDescent="0.25">
      <c r="C28" s="50" t="s">
        <v>94</v>
      </c>
      <c r="D28" s="22"/>
      <c r="E28" s="23"/>
      <c r="F28" s="18" t="s">
        <v>46</v>
      </c>
      <c r="G28" s="19" t="s">
        <v>6</v>
      </c>
      <c r="H28" s="19" t="s">
        <v>6</v>
      </c>
      <c r="I28" s="21"/>
      <c r="J28" s="24"/>
      <c r="K28" s="24"/>
      <c r="L28" s="141">
        <f>L29+L30</f>
        <v>15724.55</v>
      </c>
    </row>
    <row r="29" spans="3:12" ht="33.75" x14ac:dyDescent="0.25">
      <c r="C29" s="159" t="s">
        <v>95</v>
      </c>
      <c r="D29" s="167" t="s">
        <v>4</v>
      </c>
      <c r="E29" s="168" t="s">
        <v>37</v>
      </c>
      <c r="F29" s="114" t="s">
        <v>47</v>
      </c>
      <c r="G29" s="115" t="s">
        <v>14</v>
      </c>
      <c r="H29" s="116">
        <f>'memoria de cálculo'!F29</f>
        <v>379.09</v>
      </c>
      <c r="I29" s="163">
        <v>13.53</v>
      </c>
      <c r="J29" s="164">
        <f>J27</f>
        <v>0.2097</v>
      </c>
      <c r="K29" s="116">
        <f t="shared" si="5"/>
        <v>16.367241</v>
      </c>
      <c r="L29" s="165">
        <f>ROUND(ROUND(H29,2)*ROUND(K29,2),2)</f>
        <v>6205.7</v>
      </c>
    </row>
    <row r="30" spans="3:12" ht="33.75" x14ac:dyDescent="0.25">
      <c r="C30" s="159" t="s">
        <v>96</v>
      </c>
      <c r="D30" s="167" t="s">
        <v>4</v>
      </c>
      <c r="E30" s="168" t="s">
        <v>38</v>
      </c>
      <c r="F30" s="114" t="s">
        <v>48</v>
      </c>
      <c r="G30" s="115" t="s">
        <v>14</v>
      </c>
      <c r="H30" s="116">
        <f>'memoria de cálculo'!F30</f>
        <v>10.08</v>
      </c>
      <c r="I30" s="163">
        <v>780.63</v>
      </c>
      <c r="J30" s="164">
        <f>J13</f>
        <v>0.2097</v>
      </c>
      <c r="K30" s="116">
        <f t="shared" si="5"/>
        <v>944.32811100000004</v>
      </c>
      <c r="L30" s="165">
        <f>ROUND(ROUND(H30,2)*ROUND(K30,2),2)</f>
        <v>9518.85</v>
      </c>
    </row>
    <row r="31" spans="3:12" x14ac:dyDescent="0.25">
      <c r="C31" s="50" t="s">
        <v>97</v>
      </c>
      <c r="D31" s="22"/>
      <c r="E31" s="23"/>
      <c r="F31" s="18" t="s">
        <v>49</v>
      </c>
      <c r="G31" s="19" t="s">
        <v>6</v>
      </c>
      <c r="H31" s="19" t="s">
        <v>6</v>
      </c>
      <c r="I31" s="21"/>
      <c r="J31" s="24"/>
      <c r="K31" s="24"/>
      <c r="L31" s="141">
        <f>L32+L33</f>
        <v>896.64</v>
      </c>
    </row>
    <row r="32" spans="3:12" ht="33.75" x14ac:dyDescent="0.25">
      <c r="C32" s="93" t="s">
        <v>98</v>
      </c>
      <c r="D32" s="76" t="s">
        <v>4</v>
      </c>
      <c r="E32" s="78" t="s">
        <v>38</v>
      </c>
      <c r="F32" s="7" t="s">
        <v>48</v>
      </c>
      <c r="G32" s="58" t="s">
        <v>14</v>
      </c>
      <c r="H32" s="53">
        <f>'memoria de cálculo'!F32</f>
        <v>0.61</v>
      </c>
      <c r="I32" s="158">
        <v>780.63</v>
      </c>
      <c r="J32" s="65">
        <f>J4</f>
        <v>0.2097</v>
      </c>
      <c r="K32" s="61">
        <f t="shared" si="5"/>
        <v>944.32811100000004</v>
      </c>
      <c r="L32" s="165">
        <f>ROUND(ROUND(H32,2)*ROUND(K32,2),2)</f>
        <v>576.04</v>
      </c>
    </row>
    <row r="33" spans="3:12" ht="22.5" x14ac:dyDescent="0.25">
      <c r="C33" s="93" t="s">
        <v>99</v>
      </c>
      <c r="D33" s="79" t="s">
        <v>0</v>
      </c>
      <c r="E33" s="80" t="s">
        <v>39</v>
      </c>
      <c r="F33" s="7" t="s">
        <v>51</v>
      </c>
      <c r="G33" s="58" t="s">
        <v>52</v>
      </c>
      <c r="H33" s="53">
        <f>'memoria de cálculo'!F33</f>
        <v>20</v>
      </c>
      <c r="I33" s="158">
        <v>14.06</v>
      </c>
      <c r="J33" s="60">
        <f>J5</f>
        <v>0.14019999999999999</v>
      </c>
      <c r="K33" s="61">
        <f t="shared" si="5"/>
        <v>16.031212</v>
      </c>
      <c r="L33" s="165">
        <f>ROUND(ROUND(H33,2)*ROUND(K33,2),2)</f>
        <v>320.60000000000002</v>
      </c>
    </row>
    <row r="34" spans="3:12" x14ac:dyDescent="0.25">
      <c r="C34" s="50" t="s">
        <v>100</v>
      </c>
      <c r="D34" s="22"/>
      <c r="E34" s="23"/>
      <c r="F34" s="18" t="s">
        <v>53</v>
      </c>
      <c r="G34" s="19" t="s">
        <v>6</v>
      </c>
      <c r="H34" s="19" t="s">
        <v>6</v>
      </c>
      <c r="I34" s="21"/>
      <c r="J34" s="24"/>
      <c r="K34" s="24"/>
      <c r="L34" s="141">
        <f>L35+L36+L37+L38</f>
        <v>2108.52</v>
      </c>
    </row>
    <row r="35" spans="3:12" ht="22.5" x14ac:dyDescent="0.25">
      <c r="C35" s="159" t="s">
        <v>101</v>
      </c>
      <c r="D35" s="177" t="s">
        <v>273</v>
      </c>
      <c r="E35" s="178" t="s">
        <v>275</v>
      </c>
      <c r="F35" s="179" t="s">
        <v>274</v>
      </c>
      <c r="G35" s="173" t="s">
        <v>27</v>
      </c>
      <c r="H35" s="174">
        <v>3</v>
      </c>
      <c r="I35" s="163">
        <v>282.70999999999998</v>
      </c>
      <c r="J35" s="175">
        <f>J5</f>
        <v>0.14019999999999999</v>
      </c>
      <c r="K35" s="174">
        <f t="shared" si="5"/>
        <v>322.34594199999998</v>
      </c>
      <c r="L35" s="165">
        <f>ROUND(ROUND(H35,2)*ROUND(K35,2),2)</f>
        <v>967.05</v>
      </c>
    </row>
    <row r="36" spans="3:12" ht="22.5" x14ac:dyDescent="0.25">
      <c r="C36" s="159" t="s">
        <v>102</v>
      </c>
      <c r="D36" s="177" t="s">
        <v>273</v>
      </c>
      <c r="E36" s="178" t="s">
        <v>272</v>
      </c>
      <c r="F36" s="179" t="s">
        <v>55</v>
      </c>
      <c r="G36" s="173" t="s">
        <v>27</v>
      </c>
      <c r="H36" s="174">
        <f>'memoria de cálculo'!F36</f>
        <v>2</v>
      </c>
      <c r="I36" s="163">
        <v>132</v>
      </c>
      <c r="J36" s="175">
        <f>J5</f>
        <v>0.14019999999999999</v>
      </c>
      <c r="K36" s="174">
        <f t="shared" si="5"/>
        <v>150.50639999999999</v>
      </c>
      <c r="L36" s="165">
        <f t="shared" ref="L36:L38" si="6">ROUND(ROUND(H36,2)*ROUND(K36,2),2)</f>
        <v>301.02</v>
      </c>
    </row>
    <row r="37" spans="3:12" ht="22.5" x14ac:dyDescent="0.25">
      <c r="C37" s="159" t="s">
        <v>103</v>
      </c>
      <c r="D37" s="167" t="s">
        <v>0</v>
      </c>
      <c r="E37" s="168" t="s">
        <v>42</v>
      </c>
      <c r="F37" s="114" t="s">
        <v>56</v>
      </c>
      <c r="G37" s="115" t="s">
        <v>22</v>
      </c>
      <c r="H37" s="116">
        <f>'memoria de cálculo'!F37</f>
        <v>9</v>
      </c>
      <c r="I37" s="163">
        <v>75</v>
      </c>
      <c r="J37" s="164">
        <f>J5</f>
        <v>0.14019999999999999</v>
      </c>
      <c r="K37" s="116">
        <f t="shared" si="5"/>
        <v>85.515000000000001</v>
      </c>
      <c r="L37" s="165">
        <f t="shared" si="6"/>
        <v>769.68</v>
      </c>
    </row>
    <row r="38" spans="3:12" ht="22.5" x14ac:dyDescent="0.25">
      <c r="C38" s="159" t="s">
        <v>104</v>
      </c>
      <c r="D38" s="167" t="s">
        <v>4</v>
      </c>
      <c r="E38" s="168" t="s">
        <v>43</v>
      </c>
      <c r="F38" s="114" t="s">
        <v>57</v>
      </c>
      <c r="G38" s="115" t="s">
        <v>14</v>
      </c>
      <c r="H38" s="116">
        <f>'memoria de cálculo'!F38</f>
        <v>0.11</v>
      </c>
      <c r="I38" s="163">
        <v>531.79999999999995</v>
      </c>
      <c r="J38" s="164">
        <f>J4</f>
        <v>0.2097</v>
      </c>
      <c r="K38" s="116">
        <f t="shared" si="5"/>
        <v>643.31845999999996</v>
      </c>
      <c r="L38" s="165">
        <f t="shared" si="6"/>
        <v>70.77</v>
      </c>
    </row>
    <row r="39" spans="3:12" x14ac:dyDescent="0.25">
      <c r="C39" s="44" t="s">
        <v>105</v>
      </c>
      <c r="D39" s="8"/>
      <c r="E39" s="9"/>
      <c r="F39" s="25" t="s">
        <v>58</v>
      </c>
      <c r="G39" s="11" t="s">
        <v>6</v>
      </c>
      <c r="H39" s="11" t="s">
        <v>6</v>
      </c>
      <c r="I39" s="13"/>
      <c r="J39" s="14"/>
      <c r="K39" s="14"/>
      <c r="L39" s="140">
        <f>L40+L48+L51+L54+L57</f>
        <v>16444.810000000001</v>
      </c>
    </row>
    <row r="40" spans="3:12" x14ac:dyDescent="0.25">
      <c r="C40" s="50" t="s">
        <v>143</v>
      </c>
      <c r="D40" s="22"/>
      <c r="E40" s="23"/>
      <c r="F40" s="18" t="s">
        <v>12</v>
      </c>
      <c r="G40" s="19" t="s">
        <v>6</v>
      </c>
      <c r="H40" s="19" t="s">
        <v>6</v>
      </c>
      <c r="I40" s="21"/>
      <c r="J40" s="24"/>
      <c r="K40" s="24"/>
      <c r="L40" s="141">
        <f>L41+L42+L43+L44+L45+L46+L47</f>
        <v>4580.84</v>
      </c>
    </row>
    <row r="41" spans="3:12" ht="67.5" x14ac:dyDescent="0.25">
      <c r="C41" s="169" t="s">
        <v>144</v>
      </c>
      <c r="D41" s="167" t="s">
        <v>4</v>
      </c>
      <c r="E41" s="168" t="s">
        <v>9</v>
      </c>
      <c r="F41" s="114" t="s">
        <v>13</v>
      </c>
      <c r="G41" s="115" t="s">
        <v>14</v>
      </c>
      <c r="H41" s="116"/>
      <c r="I41" s="170"/>
      <c r="J41" s="164">
        <f>J4</f>
        <v>0.2097</v>
      </c>
      <c r="K41" s="116">
        <f t="shared" si="5"/>
        <v>0</v>
      </c>
      <c r="L41" s="165">
        <f>K41*H41</f>
        <v>0</v>
      </c>
    </row>
    <row r="42" spans="3:12" ht="56.25" x14ac:dyDescent="0.25">
      <c r="C42" s="169" t="s">
        <v>145</v>
      </c>
      <c r="D42" s="167" t="s">
        <v>4</v>
      </c>
      <c r="E42" s="168" t="s">
        <v>10</v>
      </c>
      <c r="F42" s="114" t="s">
        <v>15</v>
      </c>
      <c r="G42" s="115" t="s">
        <v>14</v>
      </c>
      <c r="H42" s="116"/>
      <c r="I42" s="170"/>
      <c r="J42" s="164">
        <f>J4</f>
        <v>0.2097</v>
      </c>
      <c r="K42" s="116">
        <f t="shared" si="5"/>
        <v>0</v>
      </c>
      <c r="L42" s="165">
        <f t="shared" si="2"/>
        <v>0</v>
      </c>
    </row>
    <row r="43" spans="3:12" ht="22.5" x14ac:dyDescent="0.25">
      <c r="C43" s="169" t="s">
        <v>146</v>
      </c>
      <c r="D43" s="167" t="s">
        <v>0</v>
      </c>
      <c r="E43" s="168" t="s">
        <v>16</v>
      </c>
      <c r="F43" s="114" t="s">
        <v>21</v>
      </c>
      <c r="G43" s="115" t="s">
        <v>22</v>
      </c>
      <c r="H43" s="116"/>
      <c r="I43" s="170"/>
      <c r="J43" s="164">
        <f>J5</f>
        <v>0.14019999999999999</v>
      </c>
      <c r="K43" s="116">
        <f t="shared" si="5"/>
        <v>0</v>
      </c>
      <c r="L43" s="165">
        <f t="shared" si="2"/>
        <v>0</v>
      </c>
    </row>
    <row r="44" spans="3:12" ht="45" x14ac:dyDescent="0.25">
      <c r="C44" s="169" t="s">
        <v>147</v>
      </c>
      <c r="D44" s="167" t="s">
        <v>4</v>
      </c>
      <c r="E44" s="168" t="s">
        <v>17</v>
      </c>
      <c r="F44" s="114" t="s">
        <v>23</v>
      </c>
      <c r="G44" s="115" t="s">
        <v>22</v>
      </c>
      <c r="H44" s="116"/>
      <c r="I44" s="170"/>
      <c r="J44" s="164">
        <f>J4</f>
        <v>0.2097</v>
      </c>
      <c r="K44" s="116">
        <f t="shared" si="5"/>
        <v>0</v>
      </c>
      <c r="L44" s="165">
        <f t="shared" si="2"/>
        <v>0</v>
      </c>
    </row>
    <row r="45" spans="3:12" ht="22.5" x14ac:dyDescent="0.25">
      <c r="C45" s="169" t="s">
        <v>148</v>
      </c>
      <c r="D45" s="167" t="s">
        <v>4</v>
      </c>
      <c r="E45" s="168" t="s">
        <v>18</v>
      </c>
      <c r="F45" s="114" t="s">
        <v>24</v>
      </c>
      <c r="G45" s="115" t="s">
        <v>22</v>
      </c>
      <c r="H45" s="116"/>
      <c r="I45" s="170"/>
      <c r="J45" s="164">
        <f>J4</f>
        <v>0.2097</v>
      </c>
      <c r="K45" s="116">
        <f t="shared" si="5"/>
        <v>0</v>
      </c>
      <c r="L45" s="171">
        <f t="shared" si="2"/>
        <v>0</v>
      </c>
    </row>
    <row r="46" spans="3:12" ht="45" x14ac:dyDescent="0.25">
      <c r="C46" s="169" t="s">
        <v>149</v>
      </c>
      <c r="D46" s="167" t="s">
        <v>4</v>
      </c>
      <c r="E46" s="168" t="s">
        <v>19</v>
      </c>
      <c r="F46" s="114" t="s">
        <v>25</v>
      </c>
      <c r="G46" s="115" t="s">
        <v>22</v>
      </c>
      <c r="H46" s="116"/>
      <c r="I46" s="170"/>
      <c r="J46" s="164">
        <f>J4</f>
        <v>0.2097</v>
      </c>
      <c r="K46" s="116">
        <f t="shared" si="5"/>
        <v>0</v>
      </c>
      <c r="L46" s="171">
        <f t="shared" si="2"/>
        <v>0</v>
      </c>
    </row>
    <row r="47" spans="3:12" ht="33.75" x14ac:dyDescent="0.25">
      <c r="C47" s="169" t="s">
        <v>150</v>
      </c>
      <c r="D47" s="167" t="s">
        <v>4</v>
      </c>
      <c r="E47" s="168" t="s">
        <v>20</v>
      </c>
      <c r="F47" s="114" t="s">
        <v>26</v>
      </c>
      <c r="G47" s="115" t="s">
        <v>66</v>
      </c>
      <c r="H47" s="116">
        <v>2</v>
      </c>
      <c r="I47" s="158">
        <v>1893.38</v>
      </c>
      <c r="J47" s="164">
        <f>J4</f>
        <v>0.2097</v>
      </c>
      <c r="K47" s="116">
        <f t="shared" si="5"/>
        <v>2290.4217859999999</v>
      </c>
      <c r="L47" s="165">
        <f t="shared" ref="L47" si="7">ROUND(ROUND(H47,2)*ROUND(K47,2),2)</f>
        <v>4580.84</v>
      </c>
    </row>
    <row r="48" spans="3:12" x14ac:dyDescent="0.25">
      <c r="C48" s="81" t="s">
        <v>151</v>
      </c>
      <c r="D48" s="82"/>
      <c r="E48" s="83"/>
      <c r="F48" s="84" t="s">
        <v>29</v>
      </c>
      <c r="G48" s="20"/>
      <c r="H48" s="20"/>
      <c r="I48" s="21"/>
      <c r="J48" s="24"/>
      <c r="K48" s="24"/>
      <c r="L48" s="141">
        <f>L49+L50</f>
        <v>0</v>
      </c>
    </row>
    <row r="49" spans="3:12" ht="45" x14ac:dyDescent="0.25">
      <c r="C49" s="169" t="s">
        <v>152</v>
      </c>
      <c r="D49" s="167" t="s">
        <v>4</v>
      </c>
      <c r="E49" s="168" t="s">
        <v>28</v>
      </c>
      <c r="F49" s="114" t="s">
        <v>30</v>
      </c>
      <c r="G49" s="115" t="s">
        <v>22</v>
      </c>
      <c r="H49" s="116"/>
      <c r="I49" s="170"/>
      <c r="J49" s="164">
        <f>J4</f>
        <v>0.2097</v>
      </c>
      <c r="K49" s="116">
        <f t="shared" si="5"/>
        <v>0</v>
      </c>
      <c r="L49" s="171">
        <f t="shared" si="2"/>
        <v>0</v>
      </c>
    </row>
    <row r="50" spans="3:12" ht="22.5" x14ac:dyDescent="0.25">
      <c r="C50" s="169" t="s">
        <v>153</v>
      </c>
      <c r="D50" s="167" t="s">
        <v>229</v>
      </c>
      <c r="E50" s="168" t="s">
        <v>230</v>
      </c>
      <c r="F50" s="114" t="s">
        <v>231</v>
      </c>
      <c r="G50" s="115" t="s">
        <v>50</v>
      </c>
      <c r="H50" s="116"/>
      <c r="I50" s="170"/>
      <c r="J50" s="164">
        <f>J49</f>
        <v>0.2097</v>
      </c>
      <c r="K50" s="116">
        <f t="shared" si="5"/>
        <v>0</v>
      </c>
      <c r="L50" s="165">
        <f t="shared" si="2"/>
        <v>0</v>
      </c>
    </row>
    <row r="51" spans="3:12" x14ac:dyDescent="0.25">
      <c r="C51" s="81" t="s">
        <v>157</v>
      </c>
      <c r="D51" s="82"/>
      <c r="E51" s="83"/>
      <c r="F51" s="84" t="s">
        <v>46</v>
      </c>
      <c r="G51" s="19" t="s">
        <v>6</v>
      </c>
      <c r="H51" s="19" t="s">
        <v>6</v>
      </c>
      <c r="I51" s="21"/>
      <c r="J51" s="24"/>
      <c r="K51" s="24"/>
      <c r="L51" s="141">
        <f>L52+L53</f>
        <v>10044.24</v>
      </c>
    </row>
    <row r="52" spans="3:12" ht="33.75" x14ac:dyDescent="0.25">
      <c r="C52" s="169" t="s">
        <v>158</v>
      </c>
      <c r="D52" s="167" t="s">
        <v>4</v>
      </c>
      <c r="E52" s="168" t="s">
        <v>37</v>
      </c>
      <c r="F52" s="114" t="s">
        <v>47</v>
      </c>
      <c r="G52" s="115" t="s">
        <v>14</v>
      </c>
      <c r="H52" s="116">
        <v>147</v>
      </c>
      <c r="I52" s="163">
        <v>13.06</v>
      </c>
      <c r="J52" s="164">
        <f>J50</f>
        <v>0.2097</v>
      </c>
      <c r="K52" s="116">
        <f t="shared" si="5"/>
        <v>15.798682000000001</v>
      </c>
      <c r="L52" s="165">
        <f t="shared" ref="L52:L61" si="8">ROUND(ROUND(H52,2)*ROUND(K52,2),2)</f>
        <v>2322.6</v>
      </c>
    </row>
    <row r="53" spans="3:12" ht="33.75" x14ac:dyDescent="0.25">
      <c r="C53" s="169" t="s">
        <v>159</v>
      </c>
      <c r="D53" s="167" t="s">
        <v>4</v>
      </c>
      <c r="E53" s="168" t="s">
        <v>38</v>
      </c>
      <c r="F53" s="114" t="s">
        <v>48</v>
      </c>
      <c r="G53" s="115" t="s">
        <v>14</v>
      </c>
      <c r="H53" s="116">
        <v>8.16</v>
      </c>
      <c r="I53" s="163">
        <v>782.24</v>
      </c>
      <c r="J53" s="164">
        <f>J4</f>
        <v>0.2097</v>
      </c>
      <c r="K53" s="116">
        <f t="shared" si="5"/>
        <v>946.27572800000007</v>
      </c>
      <c r="L53" s="165">
        <f t="shared" si="8"/>
        <v>7721.64</v>
      </c>
    </row>
    <row r="54" spans="3:12" x14ac:dyDescent="0.25">
      <c r="C54" s="81" t="s">
        <v>160</v>
      </c>
      <c r="D54" s="82"/>
      <c r="E54" s="83"/>
      <c r="F54" s="84" t="s">
        <v>49</v>
      </c>
      <c r="G54" s="19" t="s">
        <v>6</v>
      </c>
      <c r="H54" s="19" t="s">
        <v>6</v>
      </c>
      <c r="I54" s="21"/>
      <c r="J54" s="24"/>
      <c r="K54" s="24"/>
      <c r="L54" s="141">
        <f>L55+L56</f>
        <v>355.91</v>
      </c>
    </row>
    <row r="55" spans="3:12" ht="33.75" x14ac:dyDescent="0.25">
      <c r="C55" s="75" t="s">
        <v>161</v>
      </c>
      <c r="D55" s="76" t="s">
        <v>4</v>
      </c>
      <c r="E55" s="80" t="s">
        <v>38</v>
      </c>
      <c r="F55" s="7" t="s">
        <v>48</v>
      </c>
      <c r="G55" s="63" t="s">
        <v>14</v>
      </c>
      <c r="H55" s="53">
        <v>0.24</v>
      </c>
      <c r="I55" s="158">
        <v>782.24</v>
      </c>
      <c r="J55" s="65">
        <f>J4</f>
        <v>0.2097</v>
      </c>
      <c r="K55" s="61">
        <f t="shared" si="5"/>
        <v>946.27572800000007</v>
      </c>
      <c r="L55" s="165">
        <f t="shared" si="8"/>
        <v>227.11</v>
      </c>
    </row>
    <row r="56" spans="3:12" ht="22.5" x14ac:dyDescent="0.25">
      <c r="C56" s="75" t="s">
        <v>162</v>
      </c>
      <c r="D56" s="79" t="s">
        <v>0</v>
      </c>
      <c r="E56" s="80" t="s">
        <v>39</v>
      </c>
      <c r="F56" s="7" t="s">
        <v>51</v>
      </c>
      <c r="G56" s="58" t="s">
        <v>52</v>
      </c>
      <c r="H56" s="53">
        <v>8</v>
      </c>
      <c r="I56" s="158">
        <v>14.12</v>
      </c>
      <c r="J56" s="65">
        <f>J5</f>
        <v>0.14019999999999999</v>
      </c>
      <c r="K56" s="61">
        <f t="shared" si="5"/>
        <v>16.099623999999999</v>
      </c>
      <c r="L56" s="165">
        <f t="shared" si="8"/>
        <v>128.80000000000001</v>
      </c>
    </row>
    <row r="57" spans="3:12" x14ac:dyDescent="0.25">
      <c r="C57" s="81" t="s">
        <v>164</v>
      </c>
      <c r="D57" s="82"/>
      <c r="E57" s="83"/>
      <c r="F57" s="84" t="s">
        <v>53</v>
      </c>
      <c r="G57" s="19" t="s">
        <v>6</v>
      </c>
      <c r="H57" s="19" t="s">
        <v>6</v>
      </c>
      <c r="I57" s="21"/>
      <c r="J57" s="24"/>
      <c r="K57" s="24"/>
      <c r="L57" s="141">
        <f>L58+L59+L60+L61</f>
        <v>1463.82</v>
      </c>
    </row>
    <row r="58" spans="3:12" ht="22.5" x14ac:dyDescent="0.25">
      <c r="C58" s="169" t="s">
        <v>165</v>
      </c>
      <c r="D58" s="177" t="s">
        <v>273</v>
      </c>
      <c r="E58" s="178" t="s">
        <v>275</v>
      </c>
      <c r="F58" s="179" t="s">
        <v>274</v>
      </c>
      <c r="G58" s="173" t="s">
        <v>27</v>
      </c>
      <c r="H58" s="174">
        <v>1</v>
      </c>
      <c r="I58" s="163">
        <v>282.70999999999998</v>
      </c>
      <c r="J58" s="175">
        <f>J5</f>
        <v>0.14019999999999999</v>
      </c>
      <c r="K58" s="174">
        <f t="shared" si="5"/>
        <v>322.34594199999998</v>
      </c>
      <c r="L58" s="165">
        <f t="shared" si="8"/>
        <v>322.35000000000002</v>
      </c>
    </row>
    <row r="59" spans="3:12" ht="22.5" x14ac:dyDescent="0.25">
      <c r="C59" s="169" t="s">
        <v>166</v>
      </c>
      <c r="D59" s="177" t="s">
        <v>273</v>
      </c>
      <c r="E59" s="178" t="s">
        <v>272</v>
      </c>
      <c r="F59" s="179" t="s">
        <v>55</v>
      </c>
      <c r="G59" s="173" t="s">
        <v>27</v>
      </c>
      <c r="H59" s="174">
        <v>2</v>
      </c>
      <c r="I59" s="163">
        <v>132</v>
      </c>
      <c r="J59" s="175">
        <f>J5</f>
        <v>0.14019999999999999</v>
      </c>
      <c r="K59" s="174">
        <f t="shared" si="5"/>
        <v>150.50639999999999</v>
      </c>
      <c r="L59" s="165">
        <f t="shared" si="8"/>
        <v>301.02</v>
      </c>
    </row>
    <row r="60" spans="3:12" ht="22.5" x14ac:dyDescent="0.25">
      <c r="C60" s="169" t="s">
        <v>167</v>
      </c>
      <c r="D60" s="167" t="s">
        <v>0</v>
      </c>
      <c r="E60" s="168" t="s">
        <v>42</v>
      </c>
      <c r="F60" s="114" t="s">
        <v>56</v>
      </c>
      <c r="G60" s="115" t="s">
        <v>22</v>
      </c>
      <c r="H60" s="116">
        <v>9</v>
      </c>
      <c r="I60" s="163">
        <v>75</v>
      </c>
      <c r="J60" s="164">
        <f>J5</f>
        <v>0.14019999999999999</v>
      </c>
      <c r="K60" s="116">
        <f t="shared" si="5"/>
        <v>85.515000000000001</v>
      </c>
      <c r="L60" s="165">
        <f t="shared" si="8"/>
        <v>769.68</v>
      </c>
    </row>
    <row r="61" spans="3:12" ht="22.5" x14ac:dyDescent="0.25">
      <c r="C61" s="169" t="s">
        <v>168</v>
      </c>
      <c r="D61" s="167" t="s">
        <v>4</v>
      </c>
      <c r="E61" s="168" t="s">
        <v>43</v>
      </c>
      <c r="F61" s="114" t="s">
        <v>57</v>
      </c>
      <c r="G61" s="115" t="s">
        <v>14</v>
      </c>
      <c r="H61" s="116">
        <v>0.11</v>
      </c>
      <c r="I61" s="163">
        <v>531.79999999999995</v>
      </c>
      <c r="J61" s="164">
        <f>J4</f>
        <v>0.2097</v>
      </c>
      <c r="K61" s="116">
        <f t="shared" si="5"/>
        <v>643.31845999999996</v>
      </c>
      <c r="L61" s="165">
        <f t="shared" si="8"/>
        <v>70.77</v>
      </c>
    </row>
    <row r="62" spans="3:12" x14ac:dyDescent="0.25">
      <c r="C62" s="85">
        <v>4</v>
      </c>
      <c r="D62" s="86"/>
      <c r="E62" s="87"/>
      <c r="F62" s="88" t="s">
        <v>59</v>
      </c>
      <c r="G62" s="11" t="s">
        <v>6</v>
      </c>
      <c r="H62" s="11" t="s">
        <v>6</v>
      </c>
      <c r="I62" s="13"/>
      <c r="J62" s="14"/>
      <c r="K62" s="14"/>
      <c r="L62" s="140">
        <f>L63+L71+L74+L77+L80</f>
        <v>0</v>
      </c>
    </row>
    <row r="63" spans="3:12" x14ac:dyDescent="0.25">
      <c r="C63" s="81" t="s">
        <v>108</v>
      </c>
      <c r="D63" s="82"/>
      <c r="E63" s="83"/>
      <c r="F63" s="84" t="s">
        <v>12</v>
      </c>
      <c r="G63" s="19" t="s">
        <v>6</v>
      </c>
      <c r="H63" s="19" t="s">
        <v>6</v>
      </c>
      <c r="I63" s="21"/>
      <c r="J63" s="24"/>
      <c r="K63" s="24"/>
      <c r="L63" s="141">
        <f>L64+L65+L66+L67+L68+L69+L70</f>
        <v>0</v>
      </c>
    </row>
    <row r="64" spans="3:12" ht="67.5" x14ac:dyDescent="0.25">
      <c r="C64" s="169" t="s">
        <v>109</v>
      </c>
      <c r="D64" s="167" t="s">
        <v>4</v>
      </c>
      <c r="E64" s="168" t="s">
        <v>9</v>
      </c>
      <c r="F64" s="114" t="s">
        <v>13</v>
      </c>
      <c r="G64" s="115" t="s">
        <v>14</v>
      </c>
      <c r="H64" s="116"/>
      <c r="I64" s="170"/>
      <c r="J64" s="164">
        <f>J13</f>
        <v>0.2097</v>
      </c>
      <c r="K64" s="116">
        <f t="shared" si="5"/>
        <v>0</v>
      </c>
      <c r="L64" s="165">
        <f t="shared" ref="L64:L84" si="9">K64*H64</f>
        <v>0</v>
      </c>
    </row>
    <row r="65" spans="3:12" ht="56.25" x14ac:dyDescent="0.25">
      <c r="C65" s="169" t="s">
        <v>110</v>
      </c>
      <c r="D65" s="167" t="s">
        <v>4</v>
      </c>
      <c r="E65" s="168" t="s">
        <v>10</v>
      </c>
      <c r="F65" s="114" t="s">
        <v>15</v>
      </c>
      <c r="G65" s="115" t="s">
        <v>14</v>
      </c>
      <c r="H65" s="116"/>
      <c r="I65" s="170"/>
      <c r="J65" s="164">
        <f>J4</f>
        <v>0.2097</v>
      </c>
      <c r="K65" s="116">
        <f t="shared" si="5"/>
        <v>0</v>
      </c>
      <c r="L65" s="165">
        <f t="shared" si="9"/>
        <v>0</v>
      </c>
    </row>
    <row r="66" spans="3:12" ht="22.5" x14ac:dyDescent="0.25">
      <c r="C66" s="169" t="s">
        <v>111</v>
      </c>
      <c r="D66" s="167" t="s">
        <v>0</v>
      </c>
      <c r="E66" s="168" t="s">
        <v>44</v>
      </c>
      <c r="F66" s="114" t="s">
        <v>60</v>
      </c>
      <c r="G66" s="115" t="s">
        <v>22</v>
      </c>
      <c r="H66" s="116"/>
      <c r="I66" s="170"/>
      <c r="J66" s="164">
        <f>J5</f>
        <v>0.14019999999999999</v>
      </c>
      <c r="K66" s="116">
        <f t="shared" si="5"/>
        <v>0</v>
      </c>
      <c r="L66" s="165">
        <f t="shared" si="9"/>
        <v>0</v>
      </c>
    </row>
    <row r="67" spans="3:12" ht="45" x14ac:dyDescent="0.25">
      <c r="C67" s="169" t="s">
        <v>112</v>
      </c>
      <c r="D67" s="167" t="s">
        <v>4</v>
      </c>
      <c r="E67" s="168" t="s">
        <v>45</v>
      </c>
      <c r="F67" s="114" t="s">
        <v>61</v>
      </c>
      <c r="G67" s="115" t="s">
        <v>22</v>
      </c>
      <c r="H67" s="116"/>
      <c r="I67" s="170"/>
      <c r="J67" s="164">
        <f>J4</f>
        <v>0.2097</v>
      </c>
      <c r="K67" s="116">
        <f t="shared" si="5"/>
        <v>0</v>
      </c>
      <c r="L67" s="165">
        <f t="shared" si="9"/>
        <v>0</v>
      </c>
    </row>
    <row r="68" spans="3:12" ht="22.5" x14ac:dyDescent="0.25">
      <c r="C68" s="169" t="s">
        <v>113</v>
      </c>
      <c r="D68" s="167" t="s">
        <v>0</v>
      </c>
      <c r="E68" s="168" t="s">
        <v>16</v>
      </c>
      <c r="F68" s="114" t="s">
        <v>21</v>
      </c>
      <c r="G68" s="115" t="s">
        <v>22</v>
      </c>
      <c r="H68" s="116"/>
      <c r="I68" s="170"/>
      <c r="J68" s="164">
        <f>J5</f>
        <v>0.14019999999999999</v>
      </c>
      <c r="K68" s="116">
        <f t="shared" si="5"/>
        <v>0</v>
      </c>
      <c r="L68" s="165">
        <f t="shared" si="9"/>
        <v>0</v>
      </c>
    </row>
    <row r="69" spans="3:12" ht="45" x14ac:dyDescent="0.25">
      <c r="C69" s="169" t="s">
        <v>114</v>
      </c>
      <c r="D69" s="167" t="s">
        <v>4</v>
      </c>
      <c r="E69" s="168" t="s">
        <v>17</v>
      </c>
      <c r="F69" s="114" t="s">
        <v>23</v>
      </c>
      <c r="G69" s="115" t="s">
        <v>22</v>
      </c>
      <c r="H69" s="116"/>
      <c r="I69" s="170"/>
      <c r="J69" s="164">
        <f t="shared" ref="J69" si="10">J64</f>
        <v>0.2097</v>
      </c>
      <c r="K69" s="116">
        <f t="shared" si="5"/>
        <v>0</v>
      </c>
      <c r="L69" s="165">
        <f t="shared" si="9"/>
        <v>0</v>
      </c>
    </row>
    <row r="70" spans="3:12" ht="33.75" x14ac:dyDescent="0.25">
      <c r="C70" s="169" t="s">
        <v>115</v>
      </c>
      <c r="D70" s="167" t="s">
        <v>4</v>
      </c>
      <c r="E70" s="168" t="s">
        <v>20</v>
      </c>
      <c r="F70" s="114" t="s">
        <v>26</v>
      </c>
      <c r="G70" s="115" t="s">
        <v>27</v>
      </c>
      <c r="H70" s="116"/>
      <c r="I70" s="170"/>
      <c r="J70" s="164">
        <f>J4</f>
        <v>0.2097</v>
      </c>
      <c r="K70" s="116">
        <f t="shared" si="5"/>
        <v>0</v>
      </c>
      <c r="L70" s="165">
        <f t="shared" si="9"/>
        <v>0</v>
      </c>
    </row>
    <row r="71" spans="3:12" x14ac:dyDescent="0.25">
      <c r="C71" s="81" t="s">
        <v>116</v>
      </c>
      <c r="D71" s="82"/>
      <c r="E71" s="83"/>
      <c r="F71" s="84" t="s">
        <v>29</v>
      </c>
      <c r="G71" s="19" t="s">
        <v>6</v>
      </c>
      <c r="H71" s="19"/>
      <c r="I71" s="21"/>
      <c r="J71" s="24"/>
      <c r="K71" s="24"/>
      <c r="L71" s="141">
        <f>L72+L73</f>
        <v>0</v>
      </c>
    </row>
    <row r="72" spans="3:12" ht="45" x14ac:dyDescent="0.25">
      <c r="C72" s="169" t="s">
        <v>117</v>
      </c>
      <c r="D72" s="167" t="s">
        <v>4</v>
      </c>
      <c r="E72" s="168" t="s">
        <v>28</v>
      </c>
      <c r="F72" s="114" t="s">
        <v>30</v>
      </c>
      <c r="G72" s="115" t="s">
        <v>22</v>
      </c>
      <c r="H72" s="116"/>
      <c r="I72" s="170"/>
      <c r="J72" s="164">
        <f>J4</f>
        <v>0.2097</v>
      </c>
      <c r="K72" s="116">
        <f t="shared" si="5"/>
        <v>0</v>
      </c>
      <c r="L72" s="165">
        <f t="shared" si="9"/>
        <v>0</v>
      </c>
    </row>
    <row r="73" spans="3:12" ht="22.5" x14ac:dyDescent="0.25">
      <c r="C73" s="169" t="s">
        <v>118</v>
      </c>
      <c r="D73" s="167" t="s">
        <v>229</v>
      </c>
      <c r="E73" s="168" t="s">
        <v>230</v>
      </c>
      <c r="F73" s="114" t="s">
        <v>231</v>
      </c>
      <c r="G73" s="115" t="s">
        <v>50</v>
      </c>
      <c r="H73" s="116"/>
      <c r="I73" s="170"/>
      <c r="J73" s="164">
        <f>J4</f>
        <v>0.2097</v>
      </c>
      <c r="K73" s="116">
        <f t="shared" si="5"/>
        <v>0</v>
      </c>
      <c r="L73" s="165">
        <f t="shared" si="9"/>
        <v>0</v>
      </c>
    </row>
    <row r="74" spans="3:12" x14ac:dyDescent="0.25">
      <c r="C74" s="81" t="s">
        <v>122</v>
      </c>
      <c r="D74" s="82"/>
      <c r="E74" s="83"/>
      <c r="F74" s="84" t="s">
        <v>46</v>
      </c>
      <c r="G74" s="19" t="s">
        <v>6</v>
      </c>
      <c r="H74" s="19"/>
      <c r="I74" s="21"/>
      <c r="J74" s="24"/>
      <c r="K74" s="24"/>
      <c r="L74" s="141">
        <f>L75+L76</f>
        <v>0</v>
      </c>
    </row>
    <row r="75" spans="3:12" ht="33.75" x14ac:dyDescent="0.25">
      <c r="C75" s="169" t="s">
        <v>123</v>
      </c>
      <c r="D75" s="167" t="s">
        <v>4</v>
      </c>
      <c r="E75" s="168" t="s">
        <v>38</v>
      </c>
      <c r="F75" s="114" t="s">
        <v>48</v>
      </c>
      <c r="G75" s="115" t="s">
        <v>14</v>
      </c>
      <c r="H75" s="116"/>
      <c r="I75" s="170"/>
      <c r="J75" s="164">
        <f>J4</f>
        <v>0.2097</v>
      </c>
      <c r="K75" s="116">
        <f t="shared" ref="K75:K84" si="11">(J75*I75)+I75</f>
        <v>0</v>
      </c>
      <c r="L75" s="165">
        <f t="shared" si="9"/>
        <v>0</v>
      </c>
    </row>
    <row r="76" spans="3:12" ht="33.75" x14ac:dyDescent="0.25">
      <c r="C76" s="169" t="s">
        <v>124</v>
      </c>
      <c r="D76" s="167" t="s">
        <v>4</v>
      </c>
      <c r="E76" s="168" t="s">
        <v>37</v>
      </c>
      <c r="F76" s="114" t="s">
        <v>47</v>
      </c>
      <c r="G76" s="115" t="s">
        <v>14</v>
      </c>
      <c r="H76" s="116"/>
      <c r="I76" s="170"/>
      <c r="J76" s="164">
        <f>J4</f>
        <v>0.2097</v>
      </c>
      <c r="K76" s="116">
        <f t="shared" si="11"/>
        <v>0</v>
      </c>
      <c r="L76" s="165">
        <f t="shared" si="9"/>
        <v>0</v>
      </c>
    </row>
    <row r="77" spans="3:12" x14ac:dyDescent="0.25">
      <c r="C77" s="81" t="s">
        <v>125</v>
      </c>
      <c r="D77" s="82"/>
      <c r="E77" s="83"/>
      <c r="F77" s="18" t="s">
        <v>49</v>
      </c>
      <c r="G77" s="19" t="s">
        <v>6</v>
      </c>
      <c r="H77" s="19"/>
      <c r="I77" s="21"/>
      <c r="J77" s="24"/>
      <c r="K77" s="24"/>
      <c r="L77" s="141">
        <f>L78+L79</f>
        <v>0</v>
      </c>
    </row>
    <row r="78" spans="3:12" ht="33.75" x14ac:dyDescent="0.25">
      <c r="C78" s="169" t="s">
        <v>126</v>
      </c>
      <c r="D78" s="167" t="s">
        <v>4</v>
      </c>
      <c r="E78" s="168" t="s">
        <v>38</v>
      </c>
      <c r="F78" s="114" t="s">
        <v>48</v>
      </c>
      <c r="G78" s="115" t="s">
        <v>14</v>
      </c>
      <c r="H78" s="116"/>
      <c r="I78" s="170"/>
      <c r="J78" s="164">
        <f>J75</f>
        <v>0.2097</v>
      </c>
      <c r="K78" s="116">
        <f t="shared" si="11"/>
        <v>0</v>
      </c>
      <c r="L78" s="165">
        <f t="shared" si="9"/>
        <v>0</v>
      </c>
    </row>
    <row r="79" spans="3:12" ht="22.5" x14ac:dyDescent="0.25">
      <c r="C79" s="169" t="s">
        <v>127</v>
      </c>
      <c r="D79" s="167" t="s">
        <v>0</v>
      </c>
      <c r="E79" s="168" t="s">
        <v>39</v>
      </c>
      <c r="F79" s="114" t="s">
        <v>51</v>
      </c>
      <c r="G79" s="115" t="s">
        <v>52</v>
      </c>
      <c r="H79" s="116"/>
      <c r="I79" s="170"/>
      <c r="J79" s="164">
        <f>J5</f>
        <v>0.14019999999999999</v>
      </c>
      <c r="K79" s="116">
        <f t="shared" si="11"/>
        <v>0</v>
      </c>
      <c r="L79" s="165">
        <f t="shared" si="9"/>
        <v>0</v>
      </c>
    </row>
    <row r="80" spans="3:12" x14ac:dyDescent="0.25">
      <c r="C80" s="81" t="s">
        <v>128</v>
      </c>
      <c r="D80" s="82"/>
      <c r="E80" s="83"/>
      <c r="F80" s="89" t="s">
        <v>53</v>
      </c>
      <c r="G80" s="19" t="s">
        <v>6</v>
      </c>
      <c r="H80" s="19"/>
      <c r="I80" s="21"/>
      <c r="J80" s="24"/>
      <c r="K80" s="24"/>
      <c r="L80" s="141">
        <f>L81+L82+L83+L84</f>
        <v>0</v>
      </c>
    </row>
    <row r="81" spans="3:12" ht="22.5" x14ac:dyDescent="0.25">
      <c r="C81" s="169" t="s">
        <v>129</v>
      </c>
      <c r="D81" s="167" t="s">
        <v>0</v>
      </c>
      <c r="E81" s="168" t="s">
        <v>40</v>
      </c>
      <c r="F81" s="114" t="s">
        <v>54</v>
      </c>
      <c r="G81" s="115" t="s">
        <v>3</v>
      </c>
      <c r="H81" s="116"/>
      <c r="I81" s="170"/>
      <c r="J81" s="164">
        <f>J5</f>
        <v>0.14019999999999999</v>
      </c>
      <c r="K81" s="116">
        <f t="shared" si="11"/>
        <v>0</v>
      </c>
      <c r="L81" s="165">
        <f t="shared" si="9"/>
        <v>0</v>
      </c>
    </row>
    <row r="82" spans="3:12" ht="22.5" x14ac:dyDescent="0.25">
      <c r="C82" s="169" t="s">
        <v>130</v>
      </c>
      <c r="D82" s="167" t="s">
        <v>0</v>
      </c>
      <c r="E82" s="168" t="s">
        <v>41</v>
      </c>
      <c r="F82" s="114" t="s">
        <v>55</v>
      </c>
      <c r="G82" s="115" t="s">
        <v>52</v>
      </c>
      <c r="H82" s="116"/>
      <c r="I82" s="170"/>
      <c r="J82" s="164">
        <f>J5</f>
        <v>0.14019999999999999</v>
      </c>
      <c r="K82" s="116">
        <f t="shared" si="11"/>
        <v>0</v>
      </c>
      <c r="L82" s="165">
        <f t="shared" si="9"/>
        <v>0</v>
      </c>
    </row>
    <row r="83" spans="3:12" ht="22.5" x14ac:dyDescent="0.25">
      <c r="C83" s="169" t="s">
        <v>131</v>
      </c>
      <c r="D83" s="167" t="s">
        <v>0</v>
      </c>
      <c r="E83" s="168" t="s">
        <v>42</v>
      </c>
      <c r="F83" s="114" t="s">
        <v>56</v>
      </c>
      <c r="G83" s="115" t="s">
        <v>22</v>
      </c>
      <c r="H83" s="116"/>
      <c r="I83" s="170"/>
      <c r="J83" s="164">
        <f>J5</f>
        <v>0.14019999999999999</v>
      </c>
      <c r="K83" s="116">
        <f t="shared" si="11"/>
        <v>0</v>
      </c>
      <c r="L83" s="165">
        <f t="shared" si="9"/>
        <v>0</v>
      </c>
    </row>
    <row r="84" spans="3:12" ht="22.5" x14ac:dyDescent="0.25">
      <c r="C84" s="169" t="s">
        <v>132</v>
      </c>
      <c r="D84" s="167" t="s">
        <v>4</v>
      </c>
      <c r="E84" s="168" t="s">
        <v>43</v>
      </c>
      <c r="F84" s="114" t="s">
        <v>57</v>
      </c>
      <c r="G84" s="115" t="s">
        <v>14</v>
      </c>
      <c r="H84" s="116"/>
      <c r="I84" s="170"/>
      <c r="J84" s="164">
        <f>J4</f>
        <v>0.2097</v>
      </c>
      <c r="K84" s="116">
        <f t="shared" si="11"/>
        <v>0</v>
      </c>
      <c r="L84" s="165">
        <f t="shared" si="9"/>
        <v>0</v>
      </c>
    </row>
    <row r="85" spans="3:12" x14ac:dyDescent="0.25">
      <c r="K85" s="35"/>
    </row>
    <row r="86" spans="3:12" x14ac:dyDescent="0.25">
      <c r="C86" s="110" t="s">
        <v>271</v>
      </c>
    </row>
    <row r="87" spans="3:12" x14ac:dyDescent="0.25">
      <c r="C87" s="110"/>
    </row>
    <row r="90" spans="3:12" x14ac:dyDescent="0.25">
      <c r="F90" t="s">
        <v>134</v>
      </c>
    </row>
    <row r="91" spans="3:12" x14ac:dyDescent="0.25">
      <c r="F91" s="27" t="s">
        <v>235</v>
      </c>
    </row>
    <row r="92" spans="3:12" x14ac:dyDescent="0.25">
      <c r="F92" s="27" t="s">
        <v>236</v>
      </c>
    </row>
  </sheetData>
  <mergeCells count="2">
    <mergeCell ref="C2:L2"/>
    <mergeCell ref="K4:L5"/>
  </mergeCells>
  <conditionalFormatting sqref="D12 D13:E25 D26:D27 D28:E84">
    <cfRule type="expression" dxfId="73" priority="50" stopIfTrue="1">
      <formula>OR($G12="M",$G12="A")</formula>
    </cfRule>
  </conditionalFormatting>
  <conditionalFormatting sqref="E12">
    <cfRule type="expression" dxfId="72" priority="21">
      <formula>AND(ROW(E12)&gt;5,$F12+$G12=0)</formula>
    </cfRule>
  </conditionalFormatting>
  <conditionalFormatting sqref="E26:E27">
    <cfRule type="expression" dxfId="71" priority="28">
      <formula>AND(ROW(E26)&gt;5,$F26+$G26=0)</formula>
    </cfRule>
  </conditionalFormatting>
  <conditionalFormatting sqref="F12">
    <cfRule type="expression" dxfId="70" priority="22">
      <formula>AND($B12&lt;&gt;"",$C12&lt;&gt;"",$C12&lt;&gt;0,F12="CÓDIGO REPETIDO")</formula>
    </cfRule>
  </conditionalFormatting>
  <conditionalFormatting sqref="F13:F23 F25 F27:F84">
    <cfRule type="expression" dxfId="69" priority="49" stopIfTrue="1">
      <formula>OR($G13="M",$G13="A")</formula>
    </cfRule>
  </conditionalFormatting>
  <conditionalFormatting sqref="F24">
    <cfRule type="expression" dxfId="68" priority="24">
      <formula>AND($B24&lt;&gt;"",$C24&lt;&gt;"",$C24&lt;&gt;0,F24="CÓDIGO REPETIDO")</formula>
    </cfRule>
  </conditionalFormatting>
  <conditionalFormatting sqref="F26">
    <cfRule type="expression" dxfId="67" priority="27">
      <formula>AND($B26&lt;&gt;"",$C26&lt;&gt;"",$C26&lt;&gt;0,F26="CÓDIGO REPETIDO")</formula>
    </cfRule>
  </conditionalFormatting>
  <conditionalFormatting sqref="G12:H13 J12:J13 G14:J19 G20:H20 J20:J21 G21 G22:J23 G24:H27 J24:J27 G28:J28 G29:H30 J29:J30 G31:J31 G32:H33 J32:J33 G34:J34 G35:H38 J35:J38 G39:J46 G47:H47 J47 G48:J51 G52:H53 J52:J53 G54:J54 G55:H56 J55:J56 G57:J57 G58:H61 J58:J61 G62:J84">
    <cfRule type="expression" dxfId="66" priority="48" stopIfTrue="1">
      <formula>OR($G12="M",$G12="A")</formula>
    </cfRule>
  </conditionalFormatting>
  <conditionalFormatting sqref="H21">
    <cfRule type="expression" dxfId="65" priority="17">
      <formula>AND($B21&lt;&gt;"",$C21&lt;&gt;"",$C21&lt;&gt;0,H21=0)</formula>
    </cfRule>
  </conditionalFormatting>
  <conditionalFormatting sqref="I12:I13">
    <cfRule type="expression" dxfId="64" priority="19">
      <formula>AND($B12&lt;&gt;"",$C12&lt;&gt;"",$C12&lt;&gt;0,I12=0)</formula>
    </cfRule>
  </conditionalFormatting>
  <conditionalFormatting sqref="I20:I21">
    <cfRule type="expression" dxfId="63" priority="16">
      <formula>AND($B20&lt;&gt;"",$C20&lt;&gt;"",$C20&lt;&gt;0,I20=0)</formula>
    </cfRule>
  </conditionalFormatting>
  <conditionalFormatting sqref="I24:I27">
    <cfRule type="expression" dxfId="62" priority="12">
      <formula>AND($B24&lt;&gt;"",$C24&lt;&gt;"",$C24&lt;&gt;0,I24=0)</formula>
    </cfRule>
  </conditionalFormatting>
  <conditionalFormatting sqref="I29:I30">
    <cfRule type="expression" dxfId="61" priority="10">
      <formula>AND($B29&lt;&gt;"",$C29&lt;&gt;"",$C29&lt;&gt;0,I29=0)</formula>
    </cfRule>
  </conditionalFormatting>
  <conditionalFormatting sqref="I32:I33">
    <cfRule type="expression" dxfId="60" priority="8">
      <formula>AND($B32&lt;&gt;"",$C32&lt;&gt;"",$C32&lt;&gt;0,I32=0)</formula>
    </cfRule>
  </conditionalFormatting>
  <conditionalFormatting sqref="I35:I38">
    <cfRule type="expression" dxfId="59" priority="2">
      <formula>AND($B35&lt;&gt;"",$C35&lt;&gt;"",$C35&lt;&gt;0,I35=0)</formula>
    </cfRule>
  </conditionalFormatting>
  <conditionalFormatting sqref="I47">
    <cfRule type="expression" dxfId="58" priority="5">
      <formula>AND($B47&lt;&gt;"",$C47&lt;&gt;"",$C47&lt;&gt;0,I47=0)</formula>
    </cfRule>
  </conditionalFormatting>
  <conditionalFormatting sqref="I52:I53">
    <cfRule type="expression" dxfId="57" priority="33">
      <formula>AND($B52&lt;&gt;"",$C52&lt;&gt;"",$C52&lt;&gt;0,I52=0)</formula>
    </cfRule>
  </conditionalFormatting>
  <conditionalFormatting sqref="I55:I56">
    <cfRule type="expression" dxfId="56" priority="31">
      <formula>AND($B55&lt;&gt;"",$C55&lt;&gt;"",$C55&lt;&gt;0,I55=0)</formula>
    </cfRule>
  </conditionalFormatting>
  <conditionalFormatting sqref="I58:I61">
    <cfRule type="expression" dxfId="55" priority="1">
      <formula>AND($B58&lt;&gt;"",$C58&lt;&gt;"",$C58&lt;&gt;0,I58=0)</formula>
    </cfRule>
  </conditionalFormatting>
  <conditionalFormatting sqref="K12:K85">
    <cfRule type="expression" dxfId="54" priority="52" stopIfTrue="1">
      <formula>OR($G12="M",$G12="A")</formula>
    </cfRule>
  </conditionalFormatting>
  <conditionalFormatting sqref="K12:K85 L12:L84">
    <cfRule type="expression" dxfId="0" priority="51" stopIfTrue="1">
      <formula>OR($G12="M",$G12="A")</formula>
    </cfRule>
  </conditionalFormatting>
  <dataValidations disablePrompts="1" count="2">
    <dataValidation type="list" allowBlank="1" showInputMessage="1" showErrorMessage="1" sqref="D12:D84" xr:uid="{8B279FD0-46AC-41BE-88AF-22E8C3C684F5}">
      <formula1>"SINAPI,SINAPI-I,SICRO,Composição,Cotação"</formula1>
    </dataValidation>
    <dataValidation type="decimal" operator="greaterThan" allowBlank="1" showInputMessage="1" showErrorMessage="1" errorTitle="Dado inválido" error="Informar número maior que zero!" sqref="J15 J23:K23 I12:I84" xr:uid="{E6D297F4-3FBF-4B44-A821-DD89C3F976E8}">
      <formula1>0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61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5D7D7-7823-4094-B54C-674D32ACEADE}">
  <sheetPr>
    <pageSetUpPr fitToPage="1"/>
  </sheetPr>
  <dimension ref="C1:L90"/>
  <sheetViews>
    <sheetView topLeftCell="A79" workbookViewId="0">
      <selection activeCell="E84" sqref="E84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</cols>
  <sheetData>
    <row r="1" spans="3:12" ht="15.75" thickBot="1" x14ac:dyDescent="0.3"/>
    <row r="2" spans="3:12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2"/>
    </row>
    <row r="3" spans="3:12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</row>
    <row r="4" spans="3:12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263</v>
      </c>
      <c r="L4" s="184"/>
    </row>
    <row r="5" spans="3:12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86"/>
    </row>
    <row r="6" spans="3:12" ht="15.75" thickBot="1" x14ac:dyDescent="0.3">
      <c r="C6" s="39" t="s">
        <v>139</v>
      </c>
      <c r="D6" t="s">
        <v>140</v>
      </c>
      <c r="J6" s="33"/>
    </row>
    <row r="7" spans="3:12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</row>
    <row r="8" spans="3:12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</row>
    <row r="9" spans="3:12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</row>
    <row r="10" spans="3:12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55160.84870653</v>
      </c>
    </row>
    <row r="11" spans="3:12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</row>
    <row r="12" spans="3:12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</row>
    <row r="13" spans="3:12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</row>
    <row r="14" spans="3:12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38729.274993079998</v>
      </c>
    </row>
    <row r="15" spans="3:12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3453.7728017199997</v>
      </c>
    </row>
    <row r="16" spans="3:12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/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0</v>
      </c>
    </row>
    <row r="17" spans="3:12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/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0</v>
      </c>
    </row>
    <row r="18" spans="3:12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/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0</v>
      </c>
    </row>
    <row r="19" spans="3:12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/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0</v>
      </c>
    </row>
    <row r="20" spans="3:12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v>30.44</v>
      </c>
      <c r="I20" s="64">
        <v>67.599999999999994</v>
      </c>
      <c r="J20" s="65">
        <f t="shared" ref="J20" si="3">$J$5</f>
        <v>0.14019999999999999</v>
      </c>
      <c r="K20" s="61">
        <f t="shared" si="2"/>
        <v>77.077519999999993</v>
      </c>
      <c r="L20" s="142">
        <f t="shared" si="0"/>
        <v>2346.2397087999998</v>
      </c>
    </row>
    <row r="21" spans="3:12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v>16.440000000000001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1107.5330929199999</v>
      </c>
    </row>
    <row r="22" spans="3:12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/>
      <c r="I22" s="59">
        <v>1237.5999999999999</v>
      </c>
      <c r="J22" s="60">
        <f t="shared" ref="J22:J25" si="4">$J$13</f>
        <v>0.2097</v>
      </c>
      <c r="K22" s="61">
        <f>(J22*I22)+I22</f>
        <v>1497.1247199999998</v>
      </c>
      <c r="L22" s="139">
        <f t="shared" si="0"/>
        <v>0</v>
      </c>
    </row>
    <row r="23" spans="3:12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24222.597308</v>
      </c>
    </row>
    <row r="24" spans="3:12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v>36</v>
      </c>
      <c r="I24" s="54">
        <v>38.74</v>
      </c>
      <c r="J24" s="55">
        <f t="shared" si="4"/>
        <v>0.2097</v>
      </c>
      <c r="K24" s="61">
        <f t="shared" ref="K24:K71" si="5">(J24*I24)+I24</f>
        <v>46.863778000000003</v>
      </c>
      <c r="L24" s="138">
        <f t="shared" si="0"/>
        <v>1687.0960080000002</v>
      </c>
    </row>
    <row r="25" spans="3:12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260</v>
      </c>
      <c r="I25" s="64">
        <v>71.650000000000006</v>
      </c>
      <c r="J25" s="65">
        <f t="shared" si="4"/>
        <v>0.2097</v>
      </c>
      <c r="K25" s="61">
        <f t="shared" si="5"/>
        <v>86.675004999999999</v>
      </c>
      <c r="L25" s="142">
        <f t="shared" si="0"/>
        <v>22535.5013</v>
      </c>
    </row>
    <row r="26" spans="3:12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</row>
    <row r="27" spans="3:12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5"/>
        <v>9.2542050000000007</v>
      </c>
      <c r="L27" s="138">
        <f t="shared" si="0"/>
        <v>3508.17657345</v>
      </c>
    </row>
    <row r="28" spans="3:12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5"/>
        <v>586.68030599999997</v>
      </c>
      <c r="L28" s="139">
        <f t="shared" si="0"/>
        <v>5913.7374844799997</v>
      </c>
    </row>
    <row r="29" spans="3:12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</row>
    <row r="30" spans="3:12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5"/>
        <v>586.68030599999997</v>
      </c>
      <c r="L30" s="142">
        <f t="shared" si="0"/>
        <v>357.87498665999999</v>
      </c>
    </row>
    <row r="31" spans="3:12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5"/>
        <v>9.6004839999999998</v>
      </c>
      <c r="L31" s="139">
        <f t="shared" si="0"/>
        <v>192.00968</v>
      </c>
    </row>
    <row r="32" spans="3:12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</row>
    <row r="33" spans="3:12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5"/>
        <v>458.371802</v>
      </c>
      <c r="L33" s="138">
        <f t="shared" si="0"/>
        <v>114.5929505</v>
      </c>
    </row>
    <row r="34" spans="3:12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5"/>
        <v>65.436077999999995</v>
      </c>
      <c r="L34" s="142">
        <f t="shared" si="0"/>
        <v>130.87215599999999</v>
      </c>
    </row>
    <row r="35" spans="3:12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5"/>
        <v>88.194469999999995</v>
      </c>
      <c r="L35" s="142">
        <f t="shared" si="0"/>
        <v>793.75022999999999</v>
      </c>
    </row>
    <row r="36" spans="3:12" ht="22.5" x14ac:dyDescent="0.25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5"/>
        <v>380.82565699999998</v>
      </c>
      <c r="L36" s="139">
        <f t="shared" si="0"/>
        <v>41.890822270000001</v>
      </c>
    </row>
    <row r="37" spans="3:12" x14ac:dyDescent="0.25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10440.64217617</v>
      </c>
    </row>
    <row r="38" spans="3:12" x14ac:dyDescent="0.25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2994.2494399999996</v>
      </c>
    </row>
    <row r="39" spans="3:12" ht="67.5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/>
      <c r="I39" s="54"/>
      <c r="J39" s="55">
        <f>J4</f>
        <v>0.2097</v>
      </c>
      <c r="K39" s="61">
        <f t="shared" si="5"/>
        <v>0</v>
      </c>
      <c r="L39" s="138">
        <f>K39*H39</f>
        <v>0</v>
      </c>
    </row>
    <row r="40" spans="3:12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/>
      <c r="I40" s="64"/>
      <c r="J40" s="65">
        <f>J4</f>
        <v>0.2097</v>
      </c>
      <c r="K40" s="61">
        <f t="shared" si="5"/>
        <v>0</v>
      </c>
      <c r="L40" s="142">
        <f t="shared" si="0"/>
        <v>0</v>
      </c>
    </row>
    <row r="41" spans="3:12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/>
      <c r="I41" s="64"/>
      <c r="J41" s="65">
        <f>J5</f>
        <v>0.14019999999999999</v>
      </c>
      <c r="K41" s="61">
        <f t="shared" si="5"/>
        <v>0</v>
      </c>
      <c r="L41" s="142">
        <f t="shared" si="0"/>
        <v>0</v>
      </c>
    </row>
    <row r="42" spans="3:12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/>
      <c r="I42" s="64"/>
      <c r="J42" s="65">
        <f>J4</f>
        <v>0.2097</v>
      </c>
      <c r="K42" s="61">
        <f t="shared" si="5"/>
        <v>0</v>
      </c>
      <c r="L42" s="142">
        <f t="shared" si="0"/>
        <v>0</v>
      </c>
    </row>
    <row r="43" spans="3:12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/>
      <c r="I43" s="64"/>
      <c r="J43" s="65">
        <f>J4</f>
        <v>0.2097</v>
      </c>
      <c r="K43" s="61">
        <f t="shared" si="5"/>
        <v>0</v>
      </c>
      <c r="L43" s="143">
        <f t="shared" si="0"/>
        <v>0</v>
      </c>
    </row>
    <row r="44" spans="3:12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/>
      <c r="I44" s="64"/>
      <c r="J44" s="65">
        <f>J4</f>
        <v>0.2097</v>
      </c>
      <c r="K44" s="61">
        <f t="shared" si="5"/>
        <v>0</v>
      </c>
      <c r="L44" s="143">
        <f t="shared" si="0"/>
        <v>0</v>
      </c>
    </row>
    <row r="45" spans="3:12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v>2</v>
      </c>
      <c r="I45" s="59">
        <v>1237.5999999999999</v>
      </c>
      <c r="J45" s="60">
        <f>J4</f>
        <v>0.2097</v>
      </c>
      <c r="K45" s="61">
        <f t="shared" si="5"/>
        <v>1497.1247199999998</v>
      </c>
      <c r="L45" s="144">
        <f t="shared" si="0"/>
        <v>2994.2494399999996</v>
      </c>
    </row>
    <row r="46" spans="3:12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0</v>
      </c>
    </row>
    <row r="47" spans="3:12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/>
      <c r="I47" s="54"/>
      <c r="J47" s="55">
        <f>J4</f>
        <v>0.2097</v>
      </c>
      <c r="K47" s="61">
        <f t="shared" si="5"/>
        <v>0</v>
      </c>
      <c r="L47" s="145">
        <f t="shared" si="0"/>
        <v>0</v>
      </c>
    </row>
    <row r="48" spans="3:12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/>
      <c r="I48" s="64"/>
      <c r="J48" s="65">
        <f>J47</f>
        <v>0.2097</v>
      </c>
      <c r="K48" s="61">
        <f t="shared" si="5"/>
        <v>0</v>
      </c>
      <c r="L48" s="142">
        <f t="shared" si="0"/>
        <v>0</v>
      </c>
    </row>
    <row r="49" spans="3:12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</row>
    <row r="50" spans="3:12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v>147</v>
      </c>
      <c r="I50" s="54">
        <v>7.65</v>
      </c>
      <c r="J50" s="55">
        <f>J48</f>
        <v>0.2097</v>
      </c>
      <c r="K50" s="61">
        <f t="shared" si="5"/>
        <v>9.2542050000000007</v>
      </c>
      <c r="L50" s="138">
        <f t="shared" si="0"/>
        <v>1360.3681350000002</v>
      </c>
    </row>
    <row r="51" spans="3:12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v>8.16</v>
      </c>
      <c r="I51" s="59">
        <v>484.98</v>
      </c>
      <c r="J51" s="60">
        <f>J4</f>
        <v>0.2097</v>
      </c>
      <c r="K51" s="61">
        <f t="shared" si="5"/>
        <v>586.68030599999997</v>
      </c>
      <c r="L51" s="139">
        <f t="shared" si="0"/>
        <v>4787.3112969599997</v>
      </c>
    </row>
    <row r="52" spans="3:12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</row>
    <row r="53" spans="3:12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v>0.24</v>
      </c>
      <c r="I53" s="64">
        <v>484.98</v>
      </c>
      <c r="J53" s="65">
        <f>J4</f>
        <v>0.2097</v>
      </c>
      <c r="K53" s="61">
        <f t="shared" si="5"/>
        <v>586.68030599999997</v>
      </c>
      <c r="L53" s="142">
        <f t="shared" si="0"/>
        <v>140.80327344</v>
      </c>
    </row>
    <row r="54" spans="3:12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v>8</v>
      </c>
      <c r="I54" s="59">
        <v>8.42</v>
      </c>
      <c r="J54" s="65">
        <f>J5</f>
        <v>0.14019999999999999</v>
      </c>
      <c r="K54" s="61">
        <f t="shared" si="5"/>
        <v>9.6004839999999998</v>
      </c>
      <c r="L54" s="139">
        <f t="shared" si="0"/>
        <v>76.803871999999998</v>
      </c>
    </row>
    <row r="55" spans="3:12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</row>
    <row r="56" spans="3:12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v>0.25</v>
      </c>
      <c r="I56" s="54">
        <v>402.01</v>
      </c>
      <c r="J56" s="55">
        <f>J5</f>
        <v>0.14019999999999999</v>
      </c>
      <c r="K56" s="61">
        <f t="shared" si="5"/>
        <v>458.371802</v>
      </c>
      <c r="L56" s="138">
        <f t="shared" si="0"/>
        <v>114.5929505</v>
      </c>
    </row>
    <row r="57" spans="3:12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v>2</v>
      </c>
      <c r="I57" s="64">
        <v>57.39</v>
      </c>
      <c r="J57" s="65">
        <f>J5</f>
        <v>0.14019999999999999</v>
      </c>
      <c r="K57" s="61">
        <f t="shared" si="5"/>
        <v>65.436077999999995</v>
      </c>
      <c r="L57" s="142">
        <f t="shared" si="0"/>
        <v>130.87215599999999</v>
      </c>
    </row>
    <row r="58" spans="3:12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v>9</v>
      </c>
      <c r="I58" s="64">
        <v>77.349999999999994</v>
      </c>
      <c r="J58" s="65">
        <f>J5</f>
        <v>0.14019999999999999</v>
      </c>
      <c r="K58" s="61">
        <f t="shared" si="5"/>
        <v>88.194469999999995</v>
      </c>
      <c r="L58" s="142">
        <f t="shared" si="0"/>
        <v>793.75022999999999</v>
      </c>
    </row>
    <row r="59" spans="3:12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v>0.11</v>
      </c>
      <c r="I59" s="59">
        <v>314.81</v>
      </c>
      <c r="J59" s="60">
        <f>J4</f>
        <v>0.2097</v>
      </c>
      <c r="K59" s="61">
        <f t="shared" si="5"/>
        <v>380.82565699999998</v>
      </c>
      <c r="L59" s="139">
        <f t="shared" si="0"/>
        <v>41.890822270000001</v>
      </c>
    </row>
    <row r="60" spans="3:12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0</v>
      </c>
    </row>
    <row r="61" spans="3:12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0</v>
      </c>
    </row>
    <row r="62" spans="3:12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/>
      <c r="I62" s="54"/>
      <c r="J62" s="55">
        <f>J13</f>
        <v>0.2097</v>
      </c>
      <c r="K62" s="61">
        <f t="shared" si="5"/>
        <v>0</v>
      </c>
      <c r="L62" s="138">
        <f t="shared" ref="L62:L82" si="6">K62*H62</f>
        <v>0</v>
      </c>
    </row>
    <row r="63" spans="3:12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/>
      <c r="I63" s="64"/>
      <c r="J63" s="65">
        <f>J4</f>
        <v>0.2097</v>
      </c>
      <c r="K63" s="61">
        <f t="shared" si="5"/>
        <v>0</v>
      </c>
      <c r="L63" s="142">
        <f t="shared" si="6"/>
        <v>0</v>
      </c>
    </row>
    <row r="64" spans="3:12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/>
      <c r="I64" s="64"/>
      <c r="J64" s="65">
        <f>J5</f>
        <v>0.14019999999999999</v>
      </c>
      <c r="K64" s="61">
        <f t="shared" si="5"/>
        <v>0</v>
      </c>
      <c r="L64" s="142">
        <f t="shared" si="6"/>
        <v>0</v>
      </c>
    </row>
    <row r="65" spans="3:12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/>
      <c r="I65" s="64"/>
      <c r="J65" s="65">
        <f>J4</f>
        <v>0.2097</v>
      </c>
      <c r="K65" s="61">
        <f t="shared" si="5"/>
        <v>0</v>
      </c>
      <c r="L65" s="142">
        <f t="shared" si="6"/>
        <v>0</v>
      </c>
    </row>
    <row r="66" spans="3:12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/>
      <c r="I66" s="64"/>
      <c r="J66" s="65">
        <f>J5</f>
        <v>0.14019999999999999</v>
      </c>
      <c r="K66" s="61">
        <f t="shared" si="5"/>
        <v>0</v>
      </c>
      <c r="L66" s="142">
        <f t="shared" si="6"/>
        <v>0</v>
      </c>
    </row>
    <row r="67" spans="3:12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/>
      <c r="I67" s="64"/>
      <c r="J67" s="65">
        <f t="shared" ref="J67" si="7">J62</f>
        <v>0.2097</v>
      </c>
      <c r="K67" s="61">
        <f t="shared" si="5"/>
        <v>0</v>
      </c>
      <c r="L67" s="142">
        <f t="shared" si="6"/>
        <v>0</v>
      </c>
    </row>
    <row r="68" spans="3:12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/>
      <c r="I68" s="59"/>
      <c r="J68" s="60">
        <f>J4</f>
        <v>0.2097</v>
      </c>
      <c r="K68" s="61">
        <f t="shared" si="5"/>
        <v>0</v>
      </c>
      <c r="L68" s="139">
        <f t="shared" si="6"/>
        <v>0</v>
      </c>
    </row>
    <row r="69" spans="3:12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/>
      <c r="I69" s="21"/>
      <c r="J69" s="24"/>
      <c r="K69" s="24"/>
      <c r="L69" s="141">
        <f>L70+L71</f>
        <v>0</v>
      </c>
    </row>
    <row r="70" spans="3:12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/>
      <c r="I70" s="54"/>
      <c r="J70" s="55">
        <f>J4</f>
        <v>0.2097</v>
      </c>
      <c r="K70" s="61">
        <f t="shared" si="5"/>
        <v>0</v>
      </c>
      <c r="L70" s="138">
        <f t="shared" si="6"/>
        <v>0</v>
      </c>
    </row>
    <row r="71" spans="3:12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/>
      <c r="I71" s="64"/>
      <c r="J71" s="65">
        <f>J4</f>
        <v>0.2097</v>
      </c>
      <c r="K71" s="61">
        <f t="shared" si="5"/>
        <v>0</v>
      </c>
      <c r="L71" s="142">
        <f t="shared" si="6"/>
        <v>0</v>
      </c>
    </row>
    <row r="72" spans="3:12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/>
      <c r="I72" s="21"/>
      <c r="J72" s="24"/>
      <c r="K72" s="24"/>
      <c r="L72" s="141">
        <f>L73+L74</f>
        <v>0</v>
      </c>
    </row>
    <row r="73" spans="3:12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/>
      <c r="I73" s="54"/>
      <c r="J73" s="65">
        <f>J4</f>
        <v>0.2097</v>
      </c>
      <c r="K73" s="61">
        <f t="shared" ref="K73:K82" si="8">(J73*I73)+I73</f>
        <v>0</v>
      </c>
      <c r="L73" s="142">
        <f t="shared" si="6"/>
        <v>0</v>
      </c>
    </row>
    <row r="74" spans="3:12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/>
      <c r="I74" s="59"/>
      <c r="J74" s="60">
        <f>J4</f>
        <v>0.2097</v>
      </c>
      <c r="K74" s="61">
        <f t="shared" si="8"/>
        <v>0</v>
      </c>
      <c r="L74" s="139">
        <f t="shared" si="6"/>
        <v>0</v>
      </c>
    </row>
    <row r="75" spans="3:12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/>
      <c r="I75" s="21"/>
      <c r="J75" s="24"/>
      <c r="K75" s="24"/>
      <c r="L75" s="141">
        <f>L76+L77</f>
        <v>0</v>
      </c>
    </row>
    <row r="76" spans="3:12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/>
      <c r="I76" s="64"/>
      <c r="J76" s="65">
        <f>J73</f>
        <v>0.2097</v>
      </c>
      <c r="K76" s="61">
        <f t="shared" si="8"/>
        <v>0</v>
      </c>
      <c r="L76" s="142">
        <f t="shared" si="6"/>
        <v>0</v>
      </c>
    </row>
    <row r="77" spans="3:12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/>
      <c r="I77" s="59"/>
      <c r="J77" s="60">
        <f>J5</f>
        <v>0.14019999999999999</v>
      </c>
      <c r="K77" s="61">
        <f t="shared" si="8"/>
        <v>0</v>
      </c>
      <c r="L77" s="139">
        <f t="shared" si="6"/>
        <v>0</v>
      </c>
    </row>
    <row r="78" spans="3:12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/>
      <c r="I78" s="21"/>
      <c r="J78" s="24"/>
      <c r="K78" s="24"/>
      <c r="L78" s="141">
        <f>L79+L80+L81+L82</f>
        <v>0</v>
      </c>
    </row>
    <row r="79" spans="3:12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/>
      <c r="I79" s="54"/>
      <c r="J79" s="55">
        <f>J5</f>
        <v>0.14019999999999999</v>
      </c>
      <c r="K79" s="61">
        <f t="shared" si="8"/>
        <v>0</v>
      </c>
      <c r="L79" s="138">
        <f t="shared" si="6"/>
        <v>0</v>
      </c>
    </row>
    <row r="80" spans="3:12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/>
      <c r="I80" s="64"/>
      <c r="J80" s="65">
        <f>J5</f>
        <v>0.14019999999999999</v>
      </c>
      <c r="K80" s="61">
        <f t="shared" si="8"/>
        <v>0</v>
      </c>
      <c r="L80" s="142">
        <f t="shared" si="6"/>
        <v>0</v>
      </c>
    </row>
    <row r="81" spans="3:12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/>
      <c r="I81" s="64"/>
      <c r="J81" s="65">
        <f>J5</f>
        <v>0.14019999999999999</v>
      </c>
      <c r="K81" s="61">
        <f t="shared" si="8"/>
        <v>0</v>
      </c>
      <c r="L81" s="142">
        <f t="shared" si="6"/>
        <v>0</v>
      </c>
    </row>
    <row r="82" spans="3:12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/>
      <c r="I82" s="72"/>
      <c r="J82" s="73">
        <f>J4</f>
        <v>0.2097</v>
      </c>
      <c r="K82" s="71">
        <f t="shared" si="8"/>
        <v>0</v>
      </c>
      <c r="L82" s="146">
        <f t="shared" si="6"/>
        <v>0</v>
      </c>
    </row>
    <row r="83" spans="3:12" x14ac:dyDescent="0.25">
      <c r="K83" s="35"/>
    </row>
    <row r="84" spans="3:12" x14ac:dyDescent="0.25">
      <c r="C84" s="110" t="s">
        <v>269</v>
      </c>
    </row>
    <row r="85" spans="3:12" x14ac:dyDescent="0.25">
      <c r="C85" s="110"/>
    </row>
    <row r="88" spans="3:12" x14ac:dyDescent="0.25">
      <c r="F88" t="s">
        <v>134</v>
      </c>
    </row>
    <row r="89" spans="3:12" x14ac:dyDescent="0.25">
      <c r="F89" s="27" t="s">
        <v>235</v>
      </c>
    </row>
    <row r="90" spans="3:12" x14ac:dyDescent="0.25">
      <c r="F90" s="27" t="s">
        <v>236</v>
      </c>
    </row>
  </sheetData>
  <mergeCells count="2">
    <mergeCell ref="C2:L2"/>
    <mergeCell ref="K4:L5"/>
  </mergeCells>
  <conditionalFormatting sqref="D12:E82">
    <cfRule type="expression" dxfId="53" priority="3" stopIfTrue="1">
      <formula>OR($G12="M",$G12="A")</formula>
    </cfRule>
  </conditionalFormatting>
  <conditionalFormatting sqref="F12:F82">
    <cfRule type="expression" dxfId="52" priority="2" stopIfTrue="1">
      <formula>OR($G12="M",$G12="A")</formula>
    </cfRule>
  </conditionalFormatting>
  <conditionalFormatting sqref="G12:J82">
    <cfRule type="expression" dxfId="51" priority="1" stopIfTrue="1">
      <formula>OR($G12="M",$G12="A")</formula>
    </cfRule>
  </conditionalFormatting>
  <conditionalFormatting sqref="K12:K83">
    <cfRule type="expression" dxfId="50" priority="5" stopIfTrue="1">
      <formula>OR($G12="M",$G12="A")</formula>
    </cfRule>
  </conditionalFormatting>
  <conditionalFormatting sqref="L12:L82 K12:K83">
    <cfRule type="expression" dxfId="49" priority="4" stopIfTrue="1">
      <formula>OR($G12="M",$G12="A")</formula>
    </cfRule>
  </conditionalFormatting>
  <dataValidations count="2">
    <dataValidation type="decimal" operator="greaterThan" allowBlank="1" showInputMessage="1" showErrorMessage="1" errorTitle="Dado inválido" error="Informar número maior que zero!" sqref="J15 J23:K23 I12:I82" xr:uid="{8B182001-B8B2-4C42-B6D6-DDD715947A5F}">
      <formula1>0</formula1>
    </dataValidation>
    <dataValidation type="list" allowBlank="1" showInputMessage="1" showErrorMessage="1" sqref="D12:D82" xr:uid="{E2AE67EE-8F8A-4EFA-8C13-7216A7AAAEE5}">
      <formula1>"SINAPI,SINAPI-I,SICRO,Composição,Cotação"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D2A90-558D-44EA-B461-3C0C781434A2}">
  <sheetPr>
    <pageSetUpPr fitToPage="1"/>
  </sheetPr>
  <dimension ref="C1:L90"/>
  <sheetViews>
    <sheetView topLeftCell="A4" workbookViewId="0">
      <selection activeCell="I14" sqref="I14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</cols>
  <sheetData>
    <row r="1" spans="3:12" ht="15.75" thickBot="1" x14ac:dyDescent="0.3"/>
    <row r="2" spans="3:12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2"/>
    </row>
    <row r="3" spans="3:12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</row>
    <row r="4" spans="3:12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262</v>
      </c>
      <c r="L4" s="184"/>
    </row>
    <row r="5" spans="3:12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86"/>
    </row>
    <row r="6" spans="3:12" ht="15.75" thickBot="1" x14ac:dyDescent="0.3">
      <c r="C6" s="39" t="s">
        <v>139</v>
      </c>
      <c r="D6" t="s">
        <v>140</v>
      </c>
      <c r="J6" s="33"/>
    </row>
    <row r="7" spans="3:12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</row>
    <row r="8" spans="3:12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</row>
    <row r="9" spans="3:12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</row>
    <row r="10" spans="3:12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55160.84870653</v>
      </c>
    </row>
    <row r="11" spans="3:12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</row>
    <row r="12" spans="3:12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</row>
    <row r="13" spans="3:12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</row>
    <row r="14" spans="3:12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38729.274993079998</v>
      </c>
    </row>
    <row r="15" spans="3:12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3453.7728017199997</v>
      </c>
    </row>
    <row r="16" spans="3:12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/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0</v>
      </c>
    </row>
    <row r="17" spans="3:12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/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0</v>
      </c>
    </row>
    <row r="18" spans="3:12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/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0</v>
      </c>
    </row>
    <row r="19" spans="3:12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/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0</v>
      </c>
    </row>
    <row r="20" spans="3:12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v>30.44</v>
      </c>
      <c r="I20" s="64">
        <v>67.599999999999994</v>
      </c>
      <c r="J20" s="65">
        <f t="shared" ref="J20" si="3">$J$5</f>
        <v>0.14019999999999999</v>
      </c>
      <c r="K20" s="61">
        <f t="shared" si="2"/>
        <v>77.077519999999993</v>
      </c>
      <c r="L20" s="142">
        <f t="shared" si="0"/>
        <v>2346.2397087999998</v>
      </c>
    </row>
    <row r="21" spans="3:12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v>16.440000000000001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1107.5330929199999</v>
      </c>
    </row>
    <row r="22" spans="3:12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/>
      <c r="I22" s="59">
        <v>1237.5999999999999</v>
      </c>
      <c r="J22" s="60">
        <f t="shared" ref="J22:J25" si="4">$J$13</f>
        <v>0.2097</v>
      </c>
      <c r="K22" s="61">
        <f>(J22*I22)+I22</f>
        <v>1497.1247199999998</v>
      </c>
      <c r="L22" s="139">
        <f t="shared" si="0"/>
        <v>0</v>
      </c>
    </row>
    <row r="23" spans="3:12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24222.597308</v>
      </c>
    </row>
    <row r="24" spans="3:12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v>36</v>
      </c>
      <c r="I24" s="54">
        <v>38.74</v>
      </c>
      <c r="J24" s="55">
        <f t="shared" si="4"/>
        <v>0.2097</v>
      </c>
      <c r="K24" s="61">
        <f t="shared" ref="K24:K71" si="5">(J24*I24)+I24</f>
        <v>46.863778000000003</v>
      </c>
      <c r="L24" s="138">
        <f t="shared" si="0"/>
        <v>1687.0960080000002</v>
      </c>
    </row>
    <row r="25" spans="3:12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260</v>
      </c>
      <c r="I25" s="64">
        <v>71.650000000000006</v>
      </c>
      <c r="J25" s="65">
        <f t="shared" si="4"/>
        <v>0.2097</v>
      </c>
      <c r="K25" s="61">
        <f t="shared" si="5"/>
        <v>86.675004999999999</v>
      </c>
      <c r="L25" s="142">
        <f t="shared" si="0"/>
        <v>22535.5013</v>
      </c>
    </row>
    <row r="26" spans="3:12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</row>
    <row r="27" spans="3:12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5"/>
        <v>9.2542050000000007</v>
      </c>
      <c r="L27" s="138">
        <f t="shared" si="0"/>
        <v>3508.17657345</v>
      </c>
    </row>
    <row r="28" spans="3:12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5"/>
        <v>586.68030599999997</v>
      </c>
      <c r="L28" s="139">
        <f t="shared" si="0"/>
        <v>5913.7374844799997</v>
      </c>
    </row>
    <row r="29" spans="3:12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</row>
    <row r="30" spans="3:12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5"/>
        <v>586.68030599999997</v>
      </c>
      <c r="L30" s="142">
        <f t="shared" si="0"/>
        <v>357.87498665999999</v>
      </c>
    </row>
    <row r="31" spans="3:12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5"/>
        <v>9.6004839999999998</v>
      </c>
      <c r="L31" s="139">
        <f t="shared" si="0"/>
        <v>192.00968</v>
      </c>
    </row>
    <row r="32" spans="3:12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</row>
    <row r="33" spans="3:12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5"/>
        <v>458.371802</v>
      </c>
      <c r="L33" s="138">
        <f t="shared" si="0"/>
        <v>114.5929505</v>
      </c>
    </row>
    <row r="34" spans="3:12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5"/>
        <v>65.436077999999995</v>
      </c>
      <c r="L34" s="142">
        <f t="shared" si="0"/>
        <v>130.87215599999999</v>
      </c>
    </row>
    <row r="35" spans="3:12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5"/>
        <v>88.194469999999995</v>
      </c>
      <c r="L35" s="142">
        <f t="shared" si="0"/>
        <v>793.75022999999999</v>
      </c>
    </row>
    <row r="36" spans="3:12" ht="22.5" x14ac:dyDescent="0.25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5"/>
        <v>380.82565699999998</v>
      </c>
      <c r="L36" s="139">
        <f t="shared" si="0"/>
        <v>41.890822270000001</v>
      </c>
    </row>
    <row r="37" spans="3:12" x14ac:dyDescent="0.25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10440.64217617</v>
      </c>
    </row>
    <row r="38" spans="3:12" x14ac:dyDescent="0.25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2994.2494399999996</v>
      </c>
    </row>
    <row r="39" spans="3:12" ht="67.5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/>
      <c r="I39" s="54"/>
      <c r="J39" s="55">
        <f>J4</f>
        <v>0.2097</v>
      </c>
      <c r="K39" s="61">
        <f t="shared" si="5"/>
        <v>0</v>
      </c>
      <c r="L39" s="138">
        <f>K39*H39</f>
        <v>0</v>
      </c>
    </row>
    <row r="40" spans="3:12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/>
      <c r="I40" s="64"/>
      <c r="J40" s="65">
        <f>J4</f>
        <v>0.2097</v>
      </c>
      <c r="K40" s="61">
        <f t="shared" si="5"/>
        <v>0</v>
      </c>
      <c r="L40" s="142">
        <f t="shared" si="0"/>
        <v>0</v>
      </c>
    </row>
    <row r="41" spans="3:12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/>
      <c r="I41" s="64"/>
      <c r="J41" s="65">
        <f>J5</f>
        <v>0.14019999999999999</v>
      </c>
      <c r="K41" s="61">
        <f t="shared" si="5"/>
        <v>0</v>
      </c>
      <c r="L41" s="142">
        <f t="shared" si="0"/>
        <v>0</v>
      </c>
    </row>
    <row r="42" spans="3:12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/>
      <c r="I42" s="64"/>
      <c r="J42" s="65">
        <f>J4</f>
        <v>0.2097</v>
      </c>
      <c r="K42" s="61">
        <f t="shared" si="5"/>
        <v>0</v>
      </c>
      <c r="L42" s="142">
        <f t="shared" si="0"/>
        <v>0</v>
      </c>
    </row>
    <row r="43" spans="3:12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/>
      <c r="I43" s="64"/>
      <c r="J43" s="65">
        <f>J4</f>
        <v>0.2097</v>
      </c>
      <c r="K43" s="61">
        <f t="shared" si="5"/>
        <v>0</v>
      </c>
      <c r="L43" s="143">
        <f t="shared" si="0"/>
        <v>0</v>
      </c>
    </row>
    <row r="44" spans="3:12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/>
      <c r="I44" s="64"/>
      <c r="J44" s="65">
        <f>J4</f>
        <v>0.2097</v>
      </c>
      <c r="K44" s="61">
        <f t="shared" si="5"/>
        <v>0</v>
      </c>
      <c r="L44" s="143">
        <f t="shared" si="0"/>
        <v>0</v>
      </c>
    </row>
    <row r="45" spans="3:12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v>2</v>
      </c>
      <c r="I45" s="59">
        <v>1237.5999999999999</v>
      </c>
      <c r="J45" s="60">
        <f>J4</f>
        <v>0.2097</v>
      </c>
      <c r="K45" s="61">
        <f t="shared" si="5"/>
        <v>1497.1247199999998</v>
      </c>
      <c r="L45" s="144">
        <f t="shared" si="0"/>
        <v>2994.2494399999996</v>
      </c>
    </row>
    <row r="46" spans="3:12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0</v>
      </c>
    </row>
    <row r="47" spans="3:12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/>
      <c r="I47" s="54"/>
      <c r="J47" s="55">
        <f>J4</f>
        <v>0.2097</v>
      </c>
      <c r="K47" s="61">
        <f t="shared" si="5"/>
        <v>0</v>
      </c>
      <c r="L47" s="145">
        <f t="shared" si="0"/>
        <v>0</v>
      </c>
    </row>
    <row r="48" spans="3:12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/>
      <c r="I48" s="64"/>
      <c r="J48" s="65">
        <f>J47</f>
        <v>0.2097</v>
      </c>
      <c r="K48" s="61">
        <f t="shared" si="5"/>
        <v>0</v>
      </c>
      <c r="L48" s="142">
        <f t="shared" si="0"/>
        <v>0</v>
      </c>
    </row>
    <row r="49" spans="3:12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</row>
    <row r="50" spans="3:12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v>147</v>
      </c>
      <c r="I50" s="54">
        <v>7.65</v>
      </c>
      <c r="J50" s="55">
        <f>J48</f>
        <v>0.2097</v>
      </c>
      <c r="K50" s="61">
        <f t="shared" si="5"/>
        <v>9.2542050000000007</v>
      </c>
      <c r="L50" s="138">
        <f t="shared" si="0"/>
        <v>1360.3681350000002</v>
      </c>
    </row>
    <row r="51" spans="3:12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v>8.16</v>
      </c>
      <c r="I51" s="59">
        <v>484.98</v>
      </c>
      <c r="J51" s="60">
        <f>J4</f>
        <v>0.2097</v>
      </c>
      <c r="K51" s="61">
        <f t="shared" si="5"/>
        <v>586.68030599999997</v>
      </c>
      <c r="L51" s="139">
        <f t="shared" si="0"/>
        <v>4787.3112969599997</v>
      </c>
    </row>
    <row r="52" spans="3:12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</row>
    <row r="53" spans="3:12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v>0.24</v>
      </c>
      <c r="I53" s="64">
        <v>484.98</v>
      </c>
      <c r="J53" s="65">
        <f>J4</f>
        <v>0.2097</v>
      </c>
      <c r="K53" s="61">
        <f t="shared" si="5"/>
        <v>586.68030599999997</v>
      </c>
      <c r="L53" s="142">
        <f t="shared" si="0"/>
        <v>140.80327344</v>
      </c>
    </row>
    <row r="54" spans="3:12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v>8</v>
      </c>
      <c r="I54" s="59">
        <v>8.42</v>
      </c>
      <c r="J54" s="65">
        <f>J5</f>
        <v>0.14019999999999999</v>
      </c>
      <c r="K54" s="61">
        <f t="shared" si="5"/>
        <v>9.6004839999999998</v>
      </c>
      <c r="L54" s="139">
        <f t="shared" si="0"/>
        <v>76.803871999999998</v>
      </c>
    </row>
    <row r="55" spans="3:12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</row>
    <row r="56" spans="3:12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v>0.25</v>
      </c>
      <c r="I56" s="54">
        <v>402.01</v>
      </c>
      <c r="J56" s="55">
        <f>J5</f>
        <v>0.14019999999999999</v>
      </c>
      <c r="K56" s="61">
        <f t="shared" si="5"/>
        <v>458.371802</v>
      </c>
      <c r="L56" s="138">
        <f t="shared" si="0"/>
        <v>114.5929505</v>
      </c>
    </row>
    <row r="57" spans="3:12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v>2</v>
      </c>
      <c r="I57" s="64">
        <v>57.39</v>
      </c>
      <c r="J57" s="65">
        <f>J5</f>
        <v>0.14019999999999999</v>
      </c>
      <c r="K57" s="61">
        <f t="shared" si="5"/>
        <v>65.436077999999995</v>
      </c>
      <c r="L57" s="142">
        <f t="shared" si="0"/>
        <v>130.87215599999999</v>
      </c>
    </row>
    <row r="58" spans="3:12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v>9</v>
      </c>
      <c r="I58" s="64">
        <v>77.349999999999994</v>
      </c>
      <c r="J58" s="65">
        <f>J5</f>
        <v>0.14019999999999999</v>
      </c>
      <c r="K58" s="61">
        <f t="shared" si="5"/>
        <v>88.194469999999995</v>
      </c>
      <c r="L58" s="142">
        <f t="shared" si="0"/>
        <v>793.75022999999999</v>
      </c>
    </row>
    <row r="59" spans="3:12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v>0.11</v>
      </c>
      <c r="I59" s="59">
        <v>314.81</v>
      </c>
      <c r="J59" s="60">
        <f>J4</f>
        <v>0.2097</v>
      </c>
      <c r="K59" s="61">
        <f t="shared" si="5"/>
        <v>380.82565699999998</v>
      </c>
      <c r="L59" s="139">
        <f t="shared" si="0"/>
        <v>41.890822270000001</v>
      </c>
    </row>
    <row r="60" spans="3:12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0</v>
      </c>
    </row>
    <row r="61" spans="3:12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0</v>
      </c>
    </row>
    <row r="62" spans="3:12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/>
      <c r="I62" s="54"/>
      <c r="J62" s="55">
        <f>J13</f>
        <v>0.2097</v>
      </c>
      <c r="K62" s="61">
        <f t="shared" si="5"/>
        <v>0</v>
      </c>
      <c r="L62" s="138">
        <f t="shared" ref="L62:L82" si="6">K62*H62</f>
        <v>0</v>
      </c>
    </row>
    <row r="63" spans="3:12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/>
      <c r="I63" s="64"/>
      <c r="J63" s="65">
        <f>J4</f>
        <v>0.2097</v>
      </c>
      <c r="K63" s="61">
        <f t="shared" si="5"/>
        <v>0</v>
      </c>
      <c r="L63" s="142">
        <f t="shared" si="6"/>
        <v>0</v>
      </c>
    </row>
    <row r="64" spans="3:12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/>
      <c r="I64" s="64"/>
      <c r="J64" s="65">
        <f>J5</f>
        <v>0.14019999999999999</v>
      </c>
      <c r="K64" s="61">
        <f t="shared" si="5"/>
        <v>0</v>
      </c>
      <c r="L64" s="142">
        <f t="shared" si="6"/>
        <v>0</v>
      </c>
    </row>
    <row r="65" spans="3:12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/>
      <c r="I65" s="64"/>
      <c r="J65" s="65">
        <f>J4</f>
        <v>0.2097</v>
      </c>
      <c r="K65" s="61">
        <f t="shared" si="5"/>
        <v>0</v>
      </c>
      <c r="L65" s="142">
        <f t="shared" si="6"/>
        <v>0</v>
      </c>
    </row>
    <row r="66" spans="3:12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/>
      <c r="I66" s="64"/>
      <c r="J66" s="65">
        <f>J5</f>
        <v>0.14019999999999999</v>
      </c>
      <c r="K66" s="61">
        <f t="shared" si="5"/>
        <v>0</v>
      </c>
      <c r="L66" s="142">
        <f t="shared" si="6"/>
        <v>0</v>
      </c>
    </row>
    <row r="67" spans="3:12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/>
      <c r="I67" s="64"/>
      <c r="J67" s="65">
        <f t="shared" ref="J67" si="7">J62</f>
        <v>0.2097</v>
      </c>
      <c r="K67" s="61">
        <f t="shared" si="5"/>
        <v>0</v>
      </c>
      <c r="L67" s="142">
        <f t="shared" si="6"/>
        <v>0</v>
      </c>
    </row>
    <row r="68" spans="3:12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/>
      <c r="I68" s="59"/>
      <c r="J68" s="60">
        <f>J4</f>
        <v>0.2097</v>
      </c>
      <c r="K68" s="61">
        <f t="shared" si="5"/>
        <v>0</v>
      </c>
      <c r="L68" s="139">
        <f t="shared" si="6"/>
        <v>0</v>
      </c>
    </row>
    <row r="69" spans="3:12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/>
      <c r="I69" s="21"/>
      <c r="J69" s="24"/>
      <c r="K69" s="24"/>
      <c r="L69" s="141">
        <f>L70+L71</f>
        <v>0</v>
      </c>
    </row>
    <row r="70" spans="3:12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/>
      <c r="I70" s="54"/>
      <c r="J70" s="55">
        <f>J4</f>
        <v>0.2097</v>
      </c>
      <c r="K70" s="61">
        <f t="shared" si="5"/>
        <v>0</v>
      </c>
      <c r="L70" s="138">
        <f t="shared" si="6"/>
        <v>0</v>
      </c>
    </row>
    <row r="71" spans="3:12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/>
      <c r="I71" s="64"/>
      <c r="J71" s="65">
        <f>J4</f>
        <v>0.2097</v>
      </c>
      <c r="K71" s="61">
        <f t="shared" si="5"/>
        <v>0</v>
      </c>
      <c r="L71" s="142">
        <f t="shared" si="6"/>
        <v>0</v>
      </c>
    </row>
    <row r="72" spans="3:12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/>
      <c r="I72" s="21"/>
      <c r="J72" s="24"/>
      <c r="K72" s="24"/>
      <c r="L72" s="141">
        <f>L73+L74</f>
        <v>0</v>
      </c>
    </row>
    <row r="73" spans="3:12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/>
      <c r="I73" s="54"/>
      <c r="J73" s="65">
        <f>J4</f>
        <v>0.2097</v>
      </c>
      <c r="K73" s="61">
        <f t="shared" ref="K73:K82" si="8">(J73*I73)+I73</f>
        <v>0</v>
      </c>
      <c r="L73" s="142">
        <f t="shared" si="6"/>
        <v>0</v>
      </c>
    </row>
    <row r="74" spans="3:12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/>
      <c r="I74" s="59"/>
      <c r="J74" s="60">
        <f>J4</f>
        <v>0.2097</v>
      </c>
      <c r="K74" s="61">
        <f t="shared" si="8"/>
        <v>0</v>
      </c>
      <c r="L74" s="139">
        <f t="shared" si="6"/>
        <v>0</v>
      </c>
    </row>
    <row r="75" spans="3:12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/>
      <c r="I75" s="21"/>
      <c r="J75" s="24"/>
      <c r="K75" s="24"/>
      <c r="L75" s="141">
        <f>L76+L77</f>
        <v>0</v>
      </c>
    </row>
    <row r="76" spans="3:12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/>
      <c r="I76" s="64"/>
      <c r="J76" s="65">
        <f>J73</f>
        <v>0.2097</v>
      </c>
      <c r="K76" s="61">
        <f t="shared" si="8"/>
        <v>0</v>
      </c>
      <c r="L76" s="142">
        <f t="shared" si="6"/>
        <v>0</v>
      </c>
    </row>
    <row r="77" spans="3:12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/>
      <c r="I77" s="59"/>
      <c r="J77" s="60">
        <f>J5</f>
        <v>0.14019999999999999</v>
      </c>
      <c r="K77" s="61">
        <f t="shared" si="8"/>
        <v>0</v>
      </c>
      <c r="L77" s="139">
        <f t="shared" si="6"/>
        <v>0</v>
      </c>
    </row>
    <row r="78" spans="3:12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/>
      <c r="I78" s="21"/>
      <c r="J78" s="24"/>
      <c r="K78" s="24"/>
      <c r="L78" s="141">
        <f>L79+L80+L81+L82</f>
        <v>0</v>
      </c>
    </row>
    <row r="79" spans="3:12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/>
      <c r="I79" s="54"/>
      <c r="J79" s="55">
        <f>J5</f>
        <v>0.14019999999999999</v>
      </c>
      <c r="K79" s="61">
        <f t="shared" si="8"/>
        <v>0</v>
      </c>
      <c r="L79" s="138">
        <f t="shared" si="6"/>
        <v>0</v>
      </c>
    </row>
    <row r="80" spans="3:12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/>
      <c r="I80" s="64"/>
      <c r="J80" s="65">
        <f>J5</f>
        <v>0.14019999999999999</v>
      </c>
      <c r="K80" s="61">
        <f t="shared" si="8"/>
        <v>0</v>
      </c>
      <c r="L80" s="142">
        <f t="shared" si="6"/>
        <v>0</v>
      </c>
    </row>
    <row r="81" spans="3:12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/>
      <c r="I81" s="64"/>
      <c r="J81" s="65">
        <f>J5</f>
        <v>0.14019999999999999</v>
      </c>
      <c r="K81" s="61">
        <f t="shared" si="8"/>
        <v>0</v>
      </c>
      <c r="L81" s="142">
        <f t="shared" si="6"/>
        <v>0</v>
      </c>
    </row>
    <row r="82" spans="3:12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/>
      <c r="I82" s="72"/>
      <c r="J82" s="73">
        <f>J4</f>
        <v>0.2097</v>
      </c>
      <c r="K82" s="71">
        <f t="shared" si="8"/>
        <v>0</v>
      </c>
      <c r="L82" s="146">
        <f t="shared" si="6"/>
        <v>0</v>
      </c>
    </row>
    <row r="83" spans="3:12" x14ac:dyDescent="0.25">
      <c r="K83" s="35"/>
    </row>
    <row r="84" spans="3:12" x14ac:dyDescent="0.25">
      <c r="C84" s="110" t="s">
        <v>261</v>
      </c>
    </row>
    <row r="85" spans="3:12" x14ac:dyDescent="0.25">
      <c r="C85" s="110"/>
    </row>
    <row r="88" spans="3:12" x14ac:dyDescent="0.25">
      <c r="F88" t="s">
        <v>134</v>
      </c>
    </row>
    <row r="89" spans="3:12" x14ac:dyDescent="0.25">
      <c r="F89" s="27" t="s">
        <v>235</v>
      </c>
    </row>
    <row r="90" spans="3:12" x14ac:dyDescent="0.25">
      <c r="F90" s="27" t="s">
        <v>236</v>
      </c>
    </row>
  </sheetData>
  <mergeCells count="2">
    <mergeCell ref="C2:L2"/>
    <mergeCell ref="K4:L5"/>
  </mergeCells>
  <conditionalFormatting sqref="D12:E82">
    <cfRule type="expression" dxfId="48" priority="3" stopIfTrue="1">
      <formula>OR($G12="M",$G12="A")</formula>
    </cfRule>
  </conditionalFormatting>
  <conditionalFormatting sqref="F12:F82">
    <cfRule type="expression" dxfId="47" priority="2" stopIfTrue="1">
      <formula>OR($G12="M",$G12="A")</formula>
    </cfRule>
  </conditionalFormatting>
  <conditionalFormatting sqref="G12:J82">
    <cfRule type="expression" dxfId="46" priority="1" stopIfTrue="1">
      <formula>OR($G12="M",$G12="A")</formula>
    </cfRule>
  </conditionalFormatting>
  <conditionalFormatting sqref="K12:K83">
    <cfRule type="expression" dxfId="45" priority="5" stopIfTrue="1">
      <formula>OR($G12="M",$G12="A")</formula>
    </cfRule>
  </conditionalFormatting>
  <conditionalFormatting sqref="L12:L82 K12:K83">
    <cfRule type="expression" dxfId="44" priority="4" stopIfTrue="1">
      <formula>OR($G12="M",$G12="A")</formula>
    </cfRule>
  </conditionalFormatting>
  <dataValidations count="2">
    <dataValidation type="list" allowBlank="1" showInputMessage="1" showErrorMessage="1" sqref="D12:D82" xr:uid="{41154CC5-9B50-4829-B70C-936F9A7F4A36}">
      <formula1>"SINAPI,SINAPI-I,SICRO,Composição,Cotação"</formula1>
    </dataValidation>
    <dataValidation type="decimal" operator="greaterThan" allowBlank="1" showInputMessage="1" showErrorMessage="1" errorTitle="Dado inválido" error="Informar número maior que zero!" sqref="J15 J23:K23 I12:I82" xr:uid="{A2CD342D-C992-4AC9-87AB-99BE5F7115F6}">
      <formula1>0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0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B9D9-2B69-4CE3-8396-D377F2D9BF45}">
  <sheetPr>
    <pageSetUpPr fitToPage="1"/>
  </sheetPr>
  <dimension ref="C1:R90"/>
  <sheetViews>
    <sheetView workbookViewId="0">
      <selection activeCell="M11" sqref="M11:O11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5.42578125" customWidth="1"/>
    <col min="14" max="14" width="14.7109375" customWidth="1"/>
    <col min="15" max="15" width="11.42578125" customWidth="1"/>
    <col min="16" max="16" width="13.140625" customWidth="1"/>
    <col min="17" max="17" width="13.5703125" customWidth="1"/>
    <col min="18" max="18" width="9.7109375" customWidth="1"/>
  </cols>
  <sheetData>
    <row r="1" spans="3:18" ht="15.75" thickBot="1" x14ac:dyDescent="0.3"/>
    <row r="2" spans="3:18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1"/>
      <c r="M2" s="192" t="s">
        <v>258</v>
      </c>
      <c r="N2" s="193"/>
      <c r="O2" s="194"/>
      <c r="P2" s="192" t="s">
        <v>246</v>
      </c>
      <c r="Q2" s="193"/>
      <c r="R2" s="194"/>
    </row>
    <row r="3" spans="3:18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  <c r="M3" s="195"/>
      <c r="N3" s="196"/>
      <c r="O3" s="197"/>
      <c r="P3" s="195"/>
      <c r="Q3" s="196"/>
      <c r="R3" s="197"/>
    </row>
    <row r="4" spans="3:18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198"/>
      <c r="M4" s="200" t="s">
        <v>259</v>
      </c>
      <c r="N4" s="201"/>
      <c r="O4" s="202"/>
      <c r="P4" s="206">
        <f>P15+P38+P61</f>
        <v>298861.96147651004</v>
      </c>
      <c r="Q4" s="207"/>
      <c r="R4" s="207"/>
    </row>
    <row r="5" spans="3:18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99"/>
      <c r="M5" s="203"/>
      <c r="N5" s="204"/>
      <c r="O5" s="205"/>
      <c r="P5" s="207"/>
      <c r="Q5" s="207"/>
      <c r="R5" s="207"/>
    </row>
    <row r="6" spans="3:18" ht="15.75" thickBot="1" x14ac:dyDescent="0.3">
      <c r="C6" s="39" t="s">
        <v>139</v>
      </c>
      <c r="D6" t="s">
        <v>140</v>
      </c>
      <c r="J6" s="33"/>
      <c r="M6" s="134"/>
      <c r="N6" s="134"/>
      <c r="O6" s="152"/>
      <c r="P6" s="134"/>
      <c r="Q6" s="134"/>
      <c r="R6" s="134"/>
    </row>
    <row r="7" spans="3:18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  <c r="M7" s="134"/>
      <c r="N7" s="134"/>
      <c r="O7" s="152"/>
      <c r="P7" s="134"/>
      <c r="Q7" s="134"/>
      <c r="R7" s="134"/>
    </row>
    <row r="8" spans="3:18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  <c r="M8" s="134"/>
      <c r="N8" s="134"/>
      <c r="O8" s="152"/>
      <c r="P8" s="134"/>
      <c r="Q8" s="134"/>
      <c r="R8" s="134"/>
    </row>
    <row r="9" spans="3:18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  <c r="M9" s="149" t="s">
        <v>234</v>
      </c>
      <c r="N9" s="30" t="s">
        <v>74</v>
      </c>
      <c r="O9" s="100" t="s">
        <v>71</v>
      </c>
      <c r="P9" s="149" t="s">
        <v>234</v>
      </c>
      <c r="Q9" s="30" t="s">
        <v>74</v>
      </c>
      <c r="R9" s="30" t="s">
        <v>71</v>
      </c>
    </row>
    <row r="10" spans="3:18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402703.70274703996</v>
      </c>
      <c r="M10" s="147"/>
      <c r="N10" s="134"/>
      <c r="O10" s="152"/>
      <c r="P10" s="134"/>
      <c r="Q10" s="134"/>
      <c r="R10" s="134"/>
    </row>
    <row r="11" spans="3:18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  <c r="M11" s="208"/>
      <c r="N11" s="209"/>
      <c r="O11" s="209"/>
      <c r="P11" s="134"/>
      <c r="Q11" s="134"/>
      <c r="R11" s="134"/>
    </row>
    <row r="12" spans="3:18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  <c r="M12" s="134"/>
      <c r="N12" s="134"/>
      <c r="O12" s="152"/>
      <c r="P12" s="134"/>
      <c r="Q12" s="134"/>
      <c r="R12" s="134"/>
    </row>
    <row r="13" spans="3:18" ht="23.25" thickBot="1" x14ac:dyDescent="0.3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  <c r="M13" s="134"/>
      <c r="N13" s="134"/>
      <c r="O13" s="152"/>
      <c r="P13" s="134"/>
      <c r="Q13" s="134"/>
      <c r="R13" s="134"/>
    </row>
    <row r="14" spans="3:18" ht="16.5" thickTop="1" thickBot="1" x14ac:dyDescent="0.3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167813.57465344996</v>
      </c>
      <c r="M14" s="188" t="s">
        <v>247</v>
      </c>
      <c r="N14" s="188"/>
      <c r="O14" s="188"/>
      <c r="P14" s="189" t="s">
        <v>240</v>
      </c>
      <c r="Q14" s="190"/>
      <c r="R14" s="191"/>
    </row>
    <row r="15" spans="3:18" ht="16.5" thickTop="1" thickBot="1" x14ac:dyDescent="0.3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42253.177498089994</v>
      </c>
      <c r="M15" s="210">
        <f>SUM(N16:N25)</f>
        <v>41604.002399999998</v>
      </c>
      <c r="N15" s="210"/>
      <c r="O15" s="210"/>
      <c r="P15" s="211">
        <f>SUM(Q16:Q25)</f>
        <v>80403.407096369992</v>
      </c>
      <c r="Q15" s="212"/>
      <c r="R15" s="213"/>
    </row>
    <row r="16" spans="3:18" ht="68.25" thickTop="1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1772.60740257</v>
      </c>
      <c r="M16" s="134"/>
      <c r="N16" s="148">
        <f>M16*K16</f>
        <v>0</v>
      </c>
      <c r="O16" s="155">
        <f t="shared" ref="O16:O25" si="3">N16/L16</f>
        <v>0</v>
      </c>
      <c r="P16" s="134">
        <v>249.63</v>
      </c>
      <c r="Q16" s="148">
        <f>P16*K16</f>
        <v>1772.60740257</v>
      </c>
      <c r="R16" s="156">
        <f t="shared" ref="R16:R22" si="4">Q16/L16</f>
        <v>1</v>
      </c>
    </row>
    <row r="17" spans="3:18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3203.1888239999998</v>
      </c>
      <c r="M17" s="134"/>
      <c r="N17" s="148">
        <f t="shared" ref="N17:N22" si="5">M17*K17</f>
        <v>0</v>
      </c>
      <c r="O17" s="155">
        <f t="shared" si="3"/>
        <v>0</v>
      </c>
      <c r="P17" s="134">
        <v>149.6</v>
      </c>
      <c r="Q17" s="148">
        <f t="shared" ref="Q17:Q22" si="6">P17*K17</f>
        <v>3203.1888239999998</v>
      </c>
      <c r="R17" s="156">
        <f t="shared" si="4"/>
        <v>1</v>
      </c>
    </row>
    <row r="18" spans="3:18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1726.8739472</v>
      </c>
      <c r="M18" s="134"/>
      <c r="N18" s="148">
        <f t="shared" si="5"/>
        <v>0</v>
      </c>
      <c r="O18" s="155">
        <f t="shared" si="3"/>
        <v>0</v>
      </c>
      <c r="P18" s="134">
        <v>39.4</v>
      </c>
      <c r="Q18" s="148">
        <f t="shared" si="6"/>
        <v>1726.8739472</v>
      </c>
      <c r="R18" s="156">
        <f t="shared" si="4"/>
        <v>1</v>
      </c>
    </row>
    <row r="19" spans="3:18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1843.0965006000001</v>
      </c>
      <c r="M19" s="134"/>
      <c r="N19" s="148">
        <f t="shared" si="5"/>
        <v>0</v>
      </c>
      <c r="O19" s="155">
        <f t="shared" si="3"/>
        <v>0</v>
      </c>
      <c r="P19" s="134">
        <v>39.4</v>
      </c>
      <c r="Q19" s="148">
        <f t="shared" si="6"/>
        <v>1843.0965006000001</v>
      </c>
      <c r="R19" s="156">
        <f t="shared" si="4"/>
        <v>1</v>
      </c>
    </row>
    <row r="20" spans="3:18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67.599999999999994</v>
      </c>
      <c r="J20" s="65">
        <f t="shared" ref="J20" si="7">$J$5</f>
        <v>0.14019999999999999</v>
      </c>
      <c r="K20" s="61">
        <f t="shared" si="2"/>
        <v>77.077519999999993</v>
      </c>
      <c r="L20" s="142">
        <f t="shared" si="0"/>
        <v>11595.542108799998</v>
      </c>
      <c r="M20" s="134"/>
      <c r="N20" s="148">
        <f t="shared" si="5"/>
        <v>0</v>
      </c>
      <c r="O20" s="155">
        <f t="shared" si="3"/>
        <v>0</v>
      </c>
      <c r="P20" s="134">
        <v>120</v>
      </c>
      <c r="Q20" s="148">
        <f t="shared" si="6"/>
        <v>9249.3023999999987</v>
      </c>
      <c r="R20" s="156">
        <f t="shared" si="4"/>
        <v>0.79766019675618183</v>
      </c>
    </row>
    <row r="21" spans="3:18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10134.870954919999</v>
      </c>
      <c r="M21" s="134"/>
      <c r="N21" s="148">
        <f t="shared" si="5"/>
        <v>0</v>
      </c>
      <c r="O21" s="155">
        <f t="shared" si="3"/>
        <v>0</v>
      </c>
      <c r="P21" s="134">
        <v>134</v>
      </c>
      <c r="Q21" s="148">
        <f t="shared" si="6"/>
        <v>9027.3378619999985</v>
      </c>
      <c r="R21" s="156">
        <f t="shared" si="4"/>
        <v>0.89072055304440301</v>
      </c>
    </row>
    <row r="22" spans="3:18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1237.5999999999999</v>
      </c>
      <c r="J22" s="60">
        <f t="shared" ref="J22:J25" si="8">$J$13</f>
        <v>0.2097</v>
      </c>
      <c r="K22" s="61">
        <f>(J22*I22)+I22</f>
        <v>1497.1247199999998</v>
      </c>
      <c r="L22" s="139">
        <f t="shared" si="0"/>
        <v>11976.997759999998</v>
      </c>
      <c r="M22" s="148"/>
      <c r="N22" s="148">
        <f t="shared" si="5"/>
        <v>0</v>
      </c>
      <c r="O22" s="155">
        <f t="shared" si="3"/>
        <v>0</v>
      </c>
      <c r="P22" s="134">
        <v>8</v>
      </c>
      <c r="Q22" s="148">
        <f t="shared" si="6"/>
        <v>11976.997759999998</v>
      </c>
      <c r="R22" s="156">
        <f t="shared" si="4"/>
        <v>1</v>
      </c>
    </row>
    <row r="23" spans="3:18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114507.49227199999</v>
      </c>
      <c r="M23" s="134"/>
      <c r="N23" s="134"/>
      <c r="O23" s="152"/>
      <c r="P23" s="134"/>
      <c r="Q23" s="134"/>
      <c r="R23" s="134"/>
    </row>
    <row r="24" spans="3:18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38.74</v>
      </c>
      <c r="J24" s="55">
        <f t="shared" si="8"/>
        <v>0.2097</v>
      </c>
      <c r="K24" s="61">
        <f t="shared" ref="K24:K71" si="9">(J24*I24)+I24</f>
        <v>46.863778000000003</v>
      </c>
      <c r="L24" s="138">
        <f t="shared" si="0"/>
        <v>10497.486272</v>
      </c>
      <c r="M24" s="134"/>
      <c r="N24" s="148">
        <f>M24*K24</f>
        <v>0</v>
      </c>
      <c r="O24" s="155">
        <f t="shared" si="3"/>
        <v>0</v>
      </c>
      <c r="P24" s="134"/>
      <c r="Q24" s="134"/>
      <c r="R24" s="134"/>
    </row>
    <row r="25" spans="3:18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v>71.650000000000006</v>
      </c>
      <c r="J25" s="65">
        <f t="shared" si="8"/>
        <v>0.2097</v>
      </c>
      <c r="K25" s="61">
        <f t="shared" si="9"/>
        <v>86.675004999999999</v>
      </c>
      <c r="L25" s="142">
        <f t="shared" si="0"/>
        <v>104010.00599999999</v>
      </c>
      <c r="M25" s="134">
        <v>480</v>
      </c>
      <c r="N25" s="148">
        <f>M25*K25</f>
        <v>41604.002399999998</v>
      </c>
      <c r="O25" s="155">
        <f t="shared" si="3"/>
        <v>0.4</v>
      </c>
      <c r="P25" s="134">
        <v>480</v>
      </c>
      <c r="Q25" s="148">
        <f>P25*K25</f>
        <v>41604.002399999998</v>
      </c>
      <c r="R25" s="156">
        <f t="shared" ref="R25" si="10">Q25/L25</f>
        <v>0.4</v>
      </c>
    </row>
    <row r="26" spans="3:18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  <c r="M26" s="134"/>
      <c r="N26" s="134"/>
      <c r="O26" s="152"/>
      <c r="P26" s="134"/>
      <c r="Q26" s="134"/>
      <c r="R26" s="134"/>
    </row>
    <row r="27" spans="3:18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9"/>
        <v>9.2542050000000007</v>
      </c>
      <c r="L27" s="138">
        <f t="shared" si="0"/>
        <v>3508.17657345</v>
      </c>
      <c r="M27" s="134"/>
      <c r="N27" s="134"/>
      <c r="O27" s="152"/>
      <c r="P27" s="134"/>
      <c r="Q27" s="134"/>
      <c r="R27" s="134"/>
    </row>
    <row r="28" spans="3:18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9"/>
        <v>586.68030599999997</v>
      </c>
      <c r="L28" s="139">
        <f t="shared" si="0"/>
        <v>5913.7374844799997</v>
      </c>
      <c r="M28" s="134"/>
      <c r="N28" s="134"/>
      <c r="O28" s="152"/>
      <c r="P28" s="134"/>
      <c r="Q28" s="134"/>
      <c r="R28" s="134"/>
    </row>
    <row r="29" spans="3:18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  <c r="M29" s="134"/>
      <c r="N29" s="134"/>
      <c r="O29" s="152"/>
      <c r="P29" s="134"/>
      <c r="Q29" s="134"/>
      <c r="R29" s="134"/>
    </row>
    <row r="30" spans="3:18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9"/>
        <v>586.68030599999997</v>
      </c>
      <c r="L30" s="142">
        <f t="shared" si="0"/>
        <v>357.87498665999999</v>
      </c>
      <c r="M30" s="134"/>
      <c r="N30" s="134"/>
      <c r="O30" s="152"/>
      <c r="P30" s="134"/>
      <c r="Q30" s="134"/>
      <c r="R30" s="134"/>
    </row>
    <row r="31" spans="3:18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9"/>
        <v>9.6004839999999998</v>
      </c>
      <c r="L31" s="139">
        <f t="shared" si="0"/>
        <v>192.00968</v>
      </c>
      <c r="M31" s="134"/>
      <c r="N31" s="134"/>
      <c r="O31" s="152"/>
      <c r="P31" s="134"/>
      <c r="Q31" s="134"/>
      <c r="R31" s="134"/>
    </row>
    <row r="32" spans="3:18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  <c r="M32" s="134"/>
      <c r="N32" s="134"/>
      <c r="O32" s="152"/>
      <c r="P32" s="134"/>
      <c r="Q32" s="134"/>
      <c r="R32" s="134"/>
    </row>
    <row r="33" spans="3:18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9"/>
        <v>458.371802</v>
      </c>
      <c r="L33" s="138">
        <f t="shared" si="0"/>
        <v>114.5929505</v>
      </c>
      <c r="M33" s="134"/>
      <c r="N33" s="134"/>
      <c r="O33" s="152"/>
      <c r="P33" s="134"/>
      <c r="Q33" s="134"/>
      <c r="R33" s="134"/>
    </row>
    <row r="34" spans="3:18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9"/>
        <v>65.436077999999995</v>
      </c>
      <c r="L34" s="142">
        <f t="shared" si="0"/>
        <v>130.87215599999999</v>
      </c>
      <c r="M34" s="134"/>
      <c r="N34" s="134"/>
      <c r="O34" s="152"/>
      <c r="P34" s="134"/>
      <c r="Q34" s="134"/>
      <c r="R34" s="134"/>
    </row>
    <row r="35" spans="3:18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9"/>
        <v>88.194469999999995</v>
      </c>
      <c r="L35" s="142">
        <f t="shared" si="0"/>
        <v>793.75022999999999</v>
      </c>
      <c r="M35" s="134"/>
      <c r="N35" s="134"/>
      <c r="O35" s="152"/>
      <c r="P35" s="134"/>
      <c r="Q35" s="134"/>
      <c r="R35" s="134"/>
    </row>
    <row r="36" spans="3:18" ht="23.25" thickBot="1" x14ac:dyDescent="0.3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9"/>
        <v>380.82565699999998</v>
      </c>
      <c r="L36" s="139">
        <f t="shared" si="0"/>
        <v>41.890822270000001</v>
      </c>
      <c r="M36" s="134"/>
      <c r="N36" s="134"/>
      <c r="O36" s="152"/>
      <c r="P36" s="134"/>
      <c r="Q36" s="134"/>
      <c r="R36" s="134"/>
    </row>
    <row r="37" spans="3:18" ht="16.5" thickTop="1" thickBot="1" x14ac:dyDescent="0.3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127114.92092488999</v>
      </c>
      <c r="M37" s="188" t="s">
        <v>247</v>
      </c>
      <c r="N37" s="188"/>
      <c r="O37" s="188"/>
      <c r="P37" s="189" t="s">
        <v>240</v>
      </c>
      <c r="Q37" s="190"/>
      <c r="R37" s="191"/>
    </row>
    <row r="38" spans="3:18" ht="16.5" thickTop="1" thickBot="1" x14ac:dyDescent="0.3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36052.844327239996</v>
      </c>
      <c r="M38" s="215">
        <f>SUM(N39:N59)</f>
        <v>0</v>
      </c>
      <c r="N38" s="216"/>
      <c r="O38" s="217"/>
      <c r="P38" s="211">
        <f>SUM(Q39:Q59)</f>
        <v>116674.27874872001</v>
      </c>
      <c r="Q38" s="212"/>
      <c r="R38" s="213"/>
    </row>
    <row r="39" spans="3:18" ht="68.25" thickTop="1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5.87</v>
      </c>
      <c r="J39" s="55">
        <f>J4</f>
        <v>0.2097</v>
      </c>
      <c r="K39" s="61">
        <f t="shared" si="9"/>
        <v>7.1009390000000003</v>
      </c>
      <c r="L39" s="138">
        <f>K39*H39</f>
        <v>1145.31045131</v>
      </c>
      <c r="M39" s="134"/>
      <c r="N39" s="148">
        <f t="shared" ref="N39:N45" si="11">M39*K39</f>
        <v>0</v>
      </c>
      <c r="O39" s="155">
        <f t="shared" ref="O39:O45" si="12">N39/L39</f>
        <v>0</v>
      </c>
      <c r="P39" s="134">
        <v>161.29</v>
      </c>
      <c r="Q39" s="148">
        <f>P39*K39</f>
        <v>1145.31045131</v>
      </c>
      <c r="R39" s="156">
        <f t="shared" ref="R39:R45" si="13">Q39/L39</f>
        <v>1</v>
      </c>
    </row>
    <row r="40" spans="3:18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17.7</v>
      </c>
      <c r="J40" s="65">
        <f>J4</f>
        <v>0.2097</v>
      </c>
      <c r="K40" s="61">
        <f t="shared" si="9"/>
        <v>21.41169</v>
      </c>
      <c r="L40" s="142">
        <f t="shared" si="0"/>
        <v>2021.2635360000002</v>
      </c>
      <c r="M40" s="134"/>
      <c r="N40" s="148">
        <f t="shared" si="11"/>
        <v>0</v>
      </c>
      <c r="O40" s="155">
        <f t="shared" si="12"/>
        <v>0</v>
      </c>
      <c r="P40" s="134">
        <v>94.4</v>
      </c>
      <c r="Q40" s="148">
        <f>P40*K40</f>
        <v>2021.2635360000002</v>
      </c>
      <c r="R40" s="156">
        <f t="shared" si="13"/>
        <v>1</v>
      </c>
    </row>
    <row r="41" spans="3:18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38.43</v>
      </c>
      <c r="J41" s="65">
        <f>J5</f>
        <v>0.14019999999999999</v>
      </c>
      <c r="K41" s="61">
        <f t="shared" si="9"/>
        <v>43.817886000000001</v>
      </c>
      <c r="L41" s="142">
        <f t="shared" si="0"/>
        <v>1726.4247084000001</v>
      </c>
      <c r="M41" s="134"/>
      <c r="N41" s="148">
        <f t="shared" si="11"/>
        <v>0</v>
      </c>
      <c r="O41" s="155">
        <f t="shared" si="12"/>
        <v>0</v>
      </c>
      <c r="P41" s="134">
        <v>39.4</v>
      </c>
      <c r="Q41" s="148">
        <f t="shared" ref="Q41:Q45" si="14">P41*K41</f>
        <v>1726.4247084000001</v>
      </c>
      <c r="R41" s="156">
        <f t="shared" si="13"/>
        <v>1</v>
      </c>
    </row>
    <row r="42" spans="3:18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38.67</v>
      </c>
      <c r="J42" s="65">
        <f>J4</f>
        <v>0.2097</v>
      </c>
      <c r="K42" s="61">
        <f t="shared" si="9"/>
        <v>46.779099000000002</v>
      </c>
      <c r="L42" s="142">
        <f t="shared" si="0"/>
        <v>1843.0965006000001</v>
      </c>
      <c r="M42" s="134"/>
      <c r="N42" s="148">
        <f t="shared" si="11"/>
        <v>0</v>
      </c>
      <c r="O42" s="155">
        <f t="shared" si="12"/>
        <v>0</v>
      </c>
      <c r="P42" s="134">
        <v>39.4</v>
      </c>
      <c r="Q42" s="148">
        <f t="shared" si="14"/>
        <v>1843.0965006000001</v>
      </c>
      <c r="R42" s="156">
        <f t="shared" si="13"/>
        <v>1</v>
      </c>
    </row>
    <row r="43" spans="3:18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67.599999999999994</v>
      </c>
      <c r="J43" s="65">
        <f>J4</f>
        <v>0.2097</v>
      </c>
      <c r="K43" s="61">
        <f t="shared" si="9"/>
        <v>81.775719999999993</v>
      </c>
      <c r="L43" s="143">
        <f t="shared" si="0"/>
        <v>8405.7262587999994</v>
      </c>
      <c r="M43" s="134"/>
      <c r="N43" s="157">
        <f t="shared" si="11"/>
        <v>0</v>
      </c>
      <c r="O43" s="155">
        <f t="shared" si="12"/>
        <v>0</v>
      </c>
      <c r="P43" s="134">
        <v>102.79</v>
      </c>
      <c r="Q43" s="148">
        <f t="shared" si="14"/>
        <v>8405.7262587999994</v>
      </c>
      <c r="R43" s="156">
        <f t="shared" si="13"/>
        <v>1</v>
      </c>
    </row>
    <row r="44" spans="3:18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56.51</v>
      </c>
      <c r="J44" s="65">
        <f>J4</f>
        <v>0.2097</v>
      </c>
      <c r="K44" s="61">
        <f t="shared" si="9"/>
        <v>68.360146999999998</v>
      </c>
      <c r="L44" s="143">
        <f t="shared" si="0"/>
        <v>7436.90039213</v>
      </c>
      <c r="M44" s="134"/>
      <c r="N44" s="157">
        <f t="shared" si="11"/>
        <v>0</v>
      </c>
      <c r="O44" s="155">
        <f t="shared" si="12"/>
        <v>0</v>
      </c>
      <c r="P44" s="134">
        <v>108.79</v>
      </c>
      <c r="Q44" s="148">
        <f t="shared" si="14"/>
        <v>7436.90039213</v>
      </c>
      <c r="R44" s="156">
        <f t="shared" si="13"/>
        <v>1</v>
      </c>
    </row>
    <row r="45" spans="3:18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1237.5999999999999</v>
      </c>
      <c r="J45" s="60">
        <f>J4</f>
        <v>0.2097</v>
      </c>
      <c r="K45" s="61">
        <f t="shared" si="9"/>
        <v>1497.1247199999998</v>
      </c>
      <c r="L45" s="144">
        <f t="shared" si="0"/>
        <v>13474.122479999998</v>
      </c>
      <c r="M45" s="134"/>
      <c r="N45" s="157">
        <f t="shared" si="11"/>
        <v>0</v>
      </c>
      <c r="O45" s="155">
        <f t="shared" si="12"/>
        <v>0</v>
      </c>
      <c r="P45" s="134">
        <v>7</v>
      </c>
      <c r="Q45" s="148">
        <f t="shared" si="14"/>
        <v>10479.873039999999</v>
      </c>
      <c r="R45" s="156">
        <f t="shared" si="13"/>
        <v>0.77777777777777779</v>
      </c>
    </row>
    <row r="46" spans="3:18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83615.683861480007</v>
      </c>
      <c r="M46" s="134"/>
      <c r="N46" s="134"/>
      <c r="O46" s="152"/>
      <c r="P46" s="134"/>
      <c r="Q46" s="134"/>
      <c r="R46" s="134"/>
    </row>
    <row r="47" spans="3:18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38.74</v>
      </c>
      <c r="J47" s="55">
        <f>J4</f>
        <v>0.2097</v>
      </c>
      <c r="K47" s="61">
        <f t="shared" si="9"/>
        <v>46.863778000000003</v>
      </c>
      <c r="L47" s="145">
        <f t="shared" si="0"/>
        <v>7341.6794614800001</v>
      </c>
      <c r="M47" s="134"/>
      <c r="N47" s="148">
        <f>M47*K47</f>
        <v>0</v>
      </c>
      <c r="O47" s="154">
        <f>N47/L47</f>
        <v>0</v>
      </c>
      <c r="P47" s="134">
        <v>156.66</v>
      </c>
      <c r="Q47" s="148">
        <f>P47*K47</f>
        <v>7341.6794614800001</v>
      </c>
      <c r="R47" s="151">
        <f>Q47/L47</f>
        <v>1</v>
      </c>
    </row>
    <row r="48" spans="3:18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v>71.650000000000006</v>
      </c>
      <c r="J48" s="65">
        <f>J47</f>
        <v>0.2097</v>
      </c>
      <c r="K48" s="61">
        <f t="shared" si="9"/>
        <v>86.675004999999999</v>
      </c>
      <c r="L48" s="142">
        <f t="shared" si="0"/>
        <v>76274.004400000005</v>
      </c>
      <c r="M48" s="134"/>
      <c r="N48" s="148">
        <f>M48*K48</f>
        <v>0</v>
      </c>
      <c r="O48" s="154">
        <f>N48/L48</f>
        <v>0</v>
      </c>
      <c r="P48" s="134">
        <v>880</v>
      </c>
      <c r="Q48" s="148">
        <f>P48*K48</f>
        <v>76274.004400000005</v>
      </c>
      <c r="R48" s="151">
        <f>Q48/L48</f>
        <v>1</v>
      </c>
    </row>
    <row r="49" spans="3:18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  <c r="M49" s="134"/>
      <c r="N49" s="134"/>
      <c r="O49" s="152"/>
      <c r="P49" s="134"/>
      <c r="Q49" s="134"/>
      <c r="R49" s="134"/>
    </row>
    <row r="50" spans="3:18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7.65</v>
      </c>
      <c r="J50" s="55">
        <f>J48</f>
        <v>0.2097</v>
      </c>
      <c r="K50" s="61">
        <f t="shared" si="9"/>
        <v>9.2542050000000007</v>
      </c>
      <c r="L50" s="138">
        <f t="shared" si="0"/>
        <v>1360.3681350000002</v>
      </c>
      <c r="M50" s="134"/>
      <c r="N50" s="134"/>
      <c r="O50" s="152"/>
      <c r="P50" s="134"/>
      <c r="Q50" s="134"/>
      <c r="R50" s="134"/>
    </row>
    <row r="51" spans="3:18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484.98</v>
      </c>
      <c r="J51" s="60">
        <f>J4</f>
        <v>0.2097</v>
      </c>
      <c r="K51" s="61">
        <f t="shared" si="9"/>
        <v>586.68030599999997</v>
      </c>
      <c r="L51" s="139">
        <f t="shared" si="0"/>
        <v>4787.3112969599997</v>
      </c>
      <c r="M51" s="134"/>
      <c r="N51" s="134"/>
      <c r="O51" s="152"/>
      <c r="P51" s="134"/>
      <c r="Q51" s="134"/>
      <c r="R51" s="134"/>
    </row>
    <row r="52" spans="3:18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  <c r="M52" s="134"/>
      <c r="N52" s="134"/>
      <c r="O52" s="152"/>
      <c r="P52" s="134"/>
      <c r="Q52" s="134"/>
      <c r="R52" s="134"/>
    </row>
    <row r="53" spans="3:18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484.98</v>
      </c>
      <c r="J53" s="65">
        <f>J4</f>
        <v>0.2097</v>
      </c>
      <c r="K53" s="61">
        <f t="shared" si="9"/>
        <v>586.68030599999997</v>
      </c>
      <c r="L53" s="142">
        <f t="shared" si="0"/>
        <v>140.80327344</v>
      </c>
      <c r="M53" s="134"/>
      <c r="N53" s="134"/>
      <c r="O53" s="152"/>
      <c r="P53" s="134"/>
      <c r="Q53" s="134"/>
      <c r="R53" s="134"/>
    </row>
    <row r="54" spans="3:18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8.42</v>
      </c>
      <c r="J54" s="65">
        <f>J5</f>
        <v>0.14019999999999999</v>
      </c>
      <c r="K54" s="61">
        <f t="shared" si="9"/>
        <v>9.6004839999999998</v>
      </c>
      <c r="L54" s="139">
        <f t="shared" si="0"/>
        <v>76.803871999999998</v>
      </c>
      <c r="M54" s="134"/>
      <c r="N54" s="134"/>
      <c r="O54" s="152"/>
      <c r="P54" s="134"/>
      <c r="Q54" s="134"/>
      <c r="R54" s="134"/>
    </row>
    <row r="55" spans="3:18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  <c r="M55" s="134"/>
      <c r="N55" s="134"/>
      <c r="O55" s="152"/>
      <c r="P55" s="134"/>
      <c r="Q55" s="134"/>
      <c r="R55" s="134"/>
    </row>
    <row r="56" spans="3:18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402.01</v>
      </c>
      <c r="J56" s="55">
        <f>J5</f>
        <v>0.14019999999999999</v>
      </c>
      <c r="K56" s="61">
        <f t="shared" si="9"/>
        <v>458.371802</v>
      </c>
      <c r="L56" s="138">
        <f t="shared" si="0"/>
        <v>114.5929505</v>
      </c>
      <c r="M56" s="134"/>
      <c r="N56" s="134"/>
      <c r="O56" s="152"/>
      <c r="P56" s="134"/>
      <c r="Q56" s="134"/>
      <c r="R56" s="134"/>
    </row>
    <row r="57" spans="3:18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57.39</v>
      </c>
      <c r="J57" s="65">
        <f>J5</f>
        <v>0.14019999999999999</v>
      </c>
      <c r="K57" s="61">
        <f t="shared" si="9"/>
        <v>65.436077999999995</v>
      </c>
      <c r="L57" s="142">
        <f t="shared" si="0"/>
        <v>130.87215599999999</v>
      </c>
      <c r="M57" s="134"/>
      <c r="N57" s="134"/>
      <c r="O57" s="152"/>
      <c r="P57" s="134"/>
      <c r="Q57" s="134"/>
      <c r="R57" s="134"/>
    </row>
    <row r="58" spans="3:18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77.349999999999994</v>
      </c>
      <c r="J58" s="65">
        <f>J5</f>
        <v>0.14019999999999999</v>
      </c>
      <c r="K58" s="61">
        <f t="shared" si="9"/>
        <v>88.194469999999995</v>
      </c>
      <c r="L58" s="142">
        <f t="shared" si="0"/>
        <v>793.75022999999999</v>
      </c>
      <c r="M58" s="134"/>
      <c r="N58" s="134"/>
      <c r="O58" s="152"/>
      <c r="P58" s="134"/>
      <c r="Q58" s="134"/>
      <c r="R58" s="134"/>
    </row>
    <row r="59" spans="3:18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314.81</v>
      </c>
      <c r="J59" s="60">
        <f>J4</f>
        <v>0.2097</v>
      </c>
      <c r="K59" s="61">
        <f t="shared" si="9"/>
        <v>380.82565699999998</v>
      </c>
      <c r="L59" s="139">
        <f t="shared" si="0"/>
        <v>41.890822270000001</v>
      </c>
      <c r="M59" s="134"/>
      <c r="N59" s="134"/>
      <c r="O59" s="152"/>
      <c r="P59" s="134"/>
      <c r="Q59" s="134"/>
      <c r="R59" s="134"/>
    </row>
    <row r="60" spans="3:18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101784.27563141999</v>
      </c>
      <c r="M60" s="208"/>
      <c r="N60" s="209"/>
      <c r="O60" s="218"/>
      <c r="P60" s="189" t="s">
        <v>240</v>
      </c>
      <c r="Q60" s="190"/>
      <c r="R60" s="191"/>
    </row>
    <row r="61" spans="3:18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19689.807929769999</v>
      </c>
      <c r="M61" s="219">
        <f>SUM(N62:N82)</f>
        <v>0</v>
      </c>
      <c r="N61" s="219"/>
      <c r="O61" s="219"/>
      <c r="P61" s="220">
        <f>SUM(Q62:Q82)</f>
        <v>101784.27563141999</v>
      </c>
      <c r="Q61" s="221"/>
      <c r="R61" s="222"/>
    </row>
    <row r="62" spans="3:18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5.87</v>
      </c>
      <c r="J62" s="55">
        <f>J13</f>
        <v>0.2097</v>
      </c>
      <c r="K62" s="61">
        <f t="shared" si="9"/>
        <v>7.1009390000000003</v>
      </c>
      <c r="L62" s="138">
        <f t="shared" ref="L62:L82" si="15">K62*H62</f>
        <v>755.75293777000013</v>
      </c>
      <c r="M62" s="134"/>
      <c r="N62" s="148"/>
      <c r="O62" s="154"/>
      <c r="P62" s="134">
        <v>106.43</v>
      </c>
      <c r="Q62" s="148">
        <f>P62*K62</f>
        <v>755.75293777000013</v>
      </c>
      <c r="R62" s="151">
        <f>Q62/L62</f>
        <v>1</v>
      </c>
    </row>
    <row r="63" spans="3:18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17.7</v>
      </c>
      <c r="J63" s="65">
        <f>J4</f>
        <v>0.2097</v>
      </c>
      <c r="K63" s="61">
        <f t="shared" si="9"/>
        <v>21.41169</v>
      </c>
      <c r="L63" s="142">
        <f t="shared" si="15"/>
        <v>1584.46506</v>
      </c>
      <c r="M63" s="134"/>
      <c r="N63" s="148"/>
      <c r="O63" s="154"/>
      <c r="P63" s="134">
        <v>74</v>
      </c>
      <c r="Q63" s="148">
        <f t="shared" ref="Q63:Q68" si="16">P63*K63</f>
        <v>1584.46506</v>
      </c>
      <c r="R63" s="151">
        <f t="shared" ref="R63:R68" si="17">Q63/L63</f>
        <v>1</v>
      </c>
    </row>
    <row r="64" spans="3:18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38.43</v>
      </c>
      <c r="J64" s="65">
        <f>J5</f>
        <v>0.14019999999999999</v>
      </c>
      <c r="K64" s="61">
        <f t="shared" si="9"/>
        <v>43.817886000000001</v>
      </c>
      <c r="L64" s="142">
        <f t="shared" si="15"/>
        <v>350.54308800000001</v>
      </c>
      <c r="M64" s="134"/>
      <c r="N64" s="148"/>
      <c r="O64" s="154"/>
      <c r="P64" s="134">
        <v>8</v>
      </c>
      <c r="Q64" s="148">
        <f t="shared" si="16"/>
        <v>350.54308800000001</v>
      </c>
      <c r="R64" s="151">
        <f t="shared" si="17"/>
        <v>1</v>
      </c>
    </row>
    <row r="65" spans="3:18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38.67</v>
      </c>
      <c r="J65" s="65">
        <f>J4</f>
        <v>0.2097</v>
      </c>
      <c r="K65" s="61">
        <f t="shared" si="9"/>
        <v>46.779099000000002</v>
      </c>
      <c r="L65" s="142">
        <f t="shared" si="15"/>
        <v>374.23279200000002</v>
      </c>
      <c r="M65" s="134"/>
      <c r="N65" s="148"/>
      <c r="O65" s="154"/>
      <c r="P65" s="134">
        <v>8</v>
      </c>
      <c r="Q65" s="148">
        <f t="shared" si="16"/>
        <v>374.23279200000002</v>
      </c>
      <c r="R65" s="151">
        <f t="shared" si="17"/>
        <v>1</v>
      </c>
    </row>
    <row r="66" spans="3:18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67.599999999999994</v>
      </c>
      <c r="J66" s="65">
        <f>J5</f>
        <v>0.14019999999999999</v>
      </c>
      <c r="K66" s="61">
        <f t="shared" si="9"/>
        <v>77.077519999999993</v>
      </c>
      <c r="L66" s="142">
        <f t="shared" si="15"/>
        <v>6474.5116799999996</v>
      </c>
      <c r="M66" s="134"/>
      <c r="N66" s="148"/>
      <c r="O66" s="154"/>
      <c r="P66" s="134">
        <v>84</v>
      </c>
      <c r="Q66" s="148">
        <f t="shared" si="16"/>
        <v>6474.5116799999996</v>
      </c>
      <c r="R66" s="151">
        <f t="shared" si="17"/>
        <v>1</v>
      </c>
    </row>
    <row r="67" spans="3:18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55.69</v>
      </c>
      <c r="J67" s="65">
        <f t="shared" ref="J67" si="18">J62</f>
        <v>0.2097</v>
      </c>
      <c r="K67" s="61">
        <f t="shared" si="9"/>
        <v>67.368192999999991</v>
      </c>
      <c r="L67" s="142">
        <f t="shared" si="15"/>
        <v>5658.9282119999989</v>
      </c>
      <c r="M67" s="134"/>
      <c r="N67" s="148"/>
      <c r="O67" s="154"/>
      <c r="P67" s="134">
        <v>84</v>
      </c>
      <c r="Q67" s="148">
        <f t="shared" si="16"/>
        <v>5658.9282119999989</v>
      </c>
      <c r="R67" s="151">
        <f t="shared" si="17"/>
        <v>1</v>
      </c>
    </row>
    <row r="68" spans="3:18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1237.5999999999999</v>
      </c>
      <c r="J68" s="60">
        <f>J4</f>
        <v>0.2097</v>
      </c>
      <c r="K68" s="61">
        <f t="shared" si="9"/>
        <v>1497.1247199999998</v>
      </c>
      <c r="L68" s="139">
        <f t="shared" si="15"/>
        <v>4491.3741599999994</v>
      </c>
      <c r="M68" s="134"/>
      <c r="N68" s="148"/>
      <c r="O68" s="154"/>
      <c r="P68" s="134">
        <v>3</v>
      </c>
      <c r="Q68" s="148">
        <f t="shared" si="16"/>
        <v>4491.3741599999994</v>
      </c>
      <c r="R68" s="151">
        <f t="shared" si="17"/>
        <v>1</v>
      </c>
    </row>
    <row r="69" spans="3:18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141">
        <f>L70+L71</f>
        <v>72040.828607999996</v>
      </c>
      <c r="M69" s="134"/>
      <c r="N69" s="148"/>
      <c r="O69" s="154"/>
      <c r="P69" s="134"/>
      <c r="Q69" s="134"/>
      <c r="R69" s="134"/>
    </row>
    <row r="70" spans="3:18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38.74</v>
      </c>
      <c r="J70" s="55">
        <f>J4</f>
        <v>0.2097</v>
      </c>
      <c r="K70" s="61">
        <f t="shared" si="9"/>
        <v>46.863778000000003</v>
      </c>
      <c r="L70" s="138">
        <f t="shared" si="15"/>
        <v>8248.0249280000007</v>
      </c>
      <c r="M70" s="134"/>
      <c r="N70" s="148">
        <f>M70*K70</f>
        <v>0</v>
      </c>
      <c r="O70" s="154">
        <f>N70/L70</f>
        <v>0</v>
      </c>
      <c r="P70" s="134">
        <v>176</v>
      </c>
      <c r="Q70" s="148">
        <f>P70*K70</f>
        <v>8248.0249280000007</v>
      </c>
      <c r="R70" s="151">
        <f>Q70/L70</f>
        <v>1</v>
      </c>
    </row>
    <row r="71" spans="3:18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v>71.650000000000006</v>
      </c>
      <c r="J71" s="65">
        <f>J4</f>
        <v>0.2097</v>
      </c>
      <c r="K71" s="61">
        <f t="shared" si="9"/>
        <v>86.675004999999999</v>
      </c>
      <c r="L71" s="142">
        <f t="shared" si="15"/>
        <v>63792.803679999997</v>
      </c>
      <c r="M71" s="134"/>
      <c r="N71" s="148"/>
      <c r="O71" s="154"/>
      <c r="P71" s="134">
        <v>736</v>
      </c>
      <c r="Q71" s="148">
        <f>P71*K71</f>
        <v>63792.803679999997</v>
      </c>
      <c r="R71" s="151">
        <f>Q71/L71</f>
        <v>1</v>
      </c>
    </row>
    <row r="72" spans="3:18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141">
        <f>L73+L74</f>
        <v>8422.6482682200003</v>
      </c>
      <c r="M72" s="134"/>
      <c r="N72" s="134"/>
      <c r="O72" s="152"/>
      <c r="P72" s="134"/>
      <c r="Q72" s="134"/>
      <c r="R72" s="151">
        <f t="shared" ref="R72:R82" si="19">Q72/L72</f>
        <v>0</v>
      </c>
    </row>
    <row r="73" spans="3:18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7.65</v>
      </c>
      <c r="J73" s="65">
        <f>J4</f>
        <v>0.2097</v>
      </c>
      <c r="K73" s="61">
        <f t="shared" ref="K73:K82" si="20">(J73*I73)+I73</f>
        <v>9.2542050000000007</v>
      </c>
      <c r="L73" s="142">
        <f t="shared" si="15"/>
        <v>168.05636280000002</v>
      </c>
      <c r="M73" s="134"/>
      <c r="N73" s="148">
        <f>M73*K73</f>
        <v>0</v>
      </c>
      <c r="O73" s="154">
        <f>N73/L73</f>
        <v>0</v>
      </c>
      <c r="P73" s="134">
        <v>18.16</v>
      </c>
      <c r="Q73" s="148">
        <f>P73*K73</f>
        <v>168.05636280000002</v>
      </c>
      <c r="R73" s="151">
        <f t="shared" si="19"/>
        <v>1</v>
      </c>
    </row>
    <row r="74" spans="3:18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484.98</v>
      </c>
      <c r="J74" s="60">
        <f>J4</f>
        <v>0.2097</v>
      </c>
      <c r="K74" s="61">
        <f t="shared" si="20"/>
        <v>586.68030599999997</v>
      </c>
      <c r="L74" s="139">
        <f t="shared" si="15"/>
        <v>8254.5919054200003</v>
      </c>
      <c r="M74" s="134"/>
      <c r="N74" s="148">
        <f>M74*K74</f>
        <v>0</v>
      </c>
      <c r="O74" s="154">
        <f>N74/L74</f>
        <v>0</v>
      </c>
      <c r="P74" s="134">
        <v>14.07</v>
      </c>
      <c r="Q74" s="148">
        <f>P74*K74</f>
        <v>8254.5919054200003</v>
      </c>
      <c r="R74" s="151">
        <f t="shared" si="19"/>
        <v>1</v>
      </c>
    </row>
    <row r="75" spans="3:18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141">
        <f>L76+L77</f>
        <v>549.88466665999999</v>
      </c>
      <c r="M75" s="134"/>
      <c r="N75" s="134"/>
      <c r="O75" s="154"/>
      <c r="P75" s="134"/>
      <c r="Q75" s="134"/>
      <c r="R75" s="151"/>
    </row>
    <row r="76" spans="3:18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484.98</v>
      </c>
      <c r="J76" s="65">
        <f>J73</f>
        <v>0.2097</v>
      </c>
      <c r="K76" s="61">
        <f t="shared" si="20"/>
        <v>586.68030599999997</v>
      </c>
      <c r="L76" s="142">
        <f t="shared" si="15"/>
        <v>357.87498665999999</v>
      </c>
      <c r="M76" s="134"/>
      <c r="N76" s="148">
        <f>M76*K76</f>
        <v>0</v>
      </c>
      <c r="O76" s="154">
        <f t="shared" ref="O76:O82" si="21">N76/L76</f>
        <v>0</v>
      </c>
      <c r="P76" s="134">
        <v>0.61</v>
      </c>
      <c r="Q76" s="148">
        <f>P76*K76</f>
        <v>357.87498665999999</v>
      </c>
      <c r="R76" s="151">
        <f t="shared" si="19"/>
        <v>1</v>
      </c>
    </row>
    <row r="77" spans="3:18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8.42</v>
      </c>
      <c r="J77" s="60">
        <f>J5</f>
        <v>0.14019999999999999</v>
      </c>
      <c r="K77" s="61">
        <f t="shared" si="20"/>
        <v>9.6004839999999998</v>
      </c>
      <c r="L77" s="139">
        <f t="shared" si="15"/>
        <v>192.00968</v>
      </c>
      <c r="M77" s="134"/>
      <c r="N77" s="148">
        <f>M77*K77</f>
        <v>0</v>
      </c>
      <c r="O77" s="154">
        <f t="shared" si="21"/>
        <v>0</v>
      </c>
      <c r="P77" s="134">
        <v>20</v>
      </c>
      <c r="Q77" s="148">
        <f>P77*K77</f>
        <v>192.00968</v>
      </c>
      <c r="R77" s="151">
        <f t="shared" si="19"/>
        <v>1</v>
      </c>
    </row>
    <row r="78" spans="3:18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141">
        <f>L79+L80+L81+L82</f>
        <v>1081.1061587699999</v>
      </c>
      <c r="M78" s="134"/>
      <c r="N78" s="134"/>
      <c r="O78" s="154"/>
      <c r="P78" s="134"/>
      <c r="Q78" s="134"/>
      <c r="R78" s="151"/>
    </row>
    <row r="79" spans="3:18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402.01</v>
      </c>
      <c r="J79" s="55">
        <f>J5</f>
        <v>0.14019999999999999</v>
      </c>
      <c r="K79" s="61">
        <f t="shared" si="20"/>
        <v>458.371802</v>
      </c>
      <c r="L79" s="138">
        <f t="shared" si="15"/>
        <v>114.5929505</v>
      </c>
      <c r="M79" s="134"/>
      <c r="N79" s="148">
        <f>M79*K79</f>
        <v>0</v>
      </c>
      <c r="O79" s="154">
        <f t="shared" si="21"/>
        <v>0</v>
      </c>
      <c r="P79" s="134">
        <v>0.25</v>
      </c>
      <c r="Q79" s="148">
        <f>P79*K79</f>
        <v>114.5929505</v>
      </c>
      <c r="R79" s="151">
        <f t="shared" si="19"/>
        <v>1</v>
      </c>
    </row>
    <row r="80" spans="3:18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57.39</v>
      </c>
      <c r="J80" s="65">
        <f>J5</f>
        <v>0.14019999999999999</v>
      </c>
      <c r="K80" s="61">
        <f t="shared" si="20"/>
        <v>65.436077999999995</v>
      </c>
      <c r="L80" s="142">
        <f t="shared" si="15"/>
        <v>130.87215599999999</v>
      </c>
      <c r="M80" s="134"/>
      <c r="N80" s="148">
        <f>M80*K80</f>
        <v>0</v>
      </c>
      <c r="O80" s="154">
        <f t="shared" si="21"/>
        <v>0</v>
      </c>
      <c r="P80" s="134">
        <v>2</v>
      </c>
      <c r="Q80" s="148">
        <f>P80*K80</f>
        <v>130.87215599999999</v>
      </c>
      <c r="R80" s="151">
        <f t="shared" si="19"/>
        <v>1</v>
      </c>
    </row>
    <row r="81" spans="3:18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77.349999999999994</v>
      </c>
      <c r="J81" s="65">
        <f>J5</f>
        <v>0.14019999999999999</v>
      </c>
      <c r="K81" s="61">
        <f t="shared" si="20"/>
        <v>88.194469999999995</v>
      </c>
      <c r="L81" s="142">
        <f t="shared" si="15"/>
        <v>793.75022999999999</v>
      </c>
      <c r="M81" s="134"/>
      <c r="N81" s="148">
        <f>M81*K81</f>
        <v>0</v>
      </c>
      <c r="O81" s="154">
        <f t="shared" si="21"/>
        <v>0</v>
      </c>
      <c r="P81" s="134">
        <v>9</v>
      </c>
      <c r="Q81" s="148">
        <f t="shared" ref="Q81:Q82" si="22">P81*K81</f>
        <v>793.75022999999999</v>
      </c>
      <c r="R81" s="151">
        <f t="shared" si="19"/>
        <v>1</v>
      </c>
    </row>
    <row r="82" spans="3:18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314.81</v>
      </c>
      <c r="J82" s="73">
        <f>J4</f>
        <v>0.2097</v>
      </c>
      <c r="K82" s="71">
        <f t="shared" si="20"/>
        <v>380.82565699999998</v>
      </c>
      <c r="L82" s="146">
        <f t="shared" si="15"/>
        <v>41.890822270000001</v>
      </c>
      <c r="M82" s="134"/>
      <c r="N82" s="148">
        <f>M82*K82</f>
        <v>0</v>
      </c>
      <c r="O82" s="154">
        <f t="shared" si="21"/>
        <v>0</v>
      </c>
      <c r="P82" s="134">
        <v>0.11</v>
      </c>
      <c r="Q82" s="148">
        <f t="shared" si="22"/>
        <v>41.890822270000001</v>
      </c>
      <c r="R82" s="151">
        <f t="shared" si="19"/>
        <v>1</v>
      </c>
    </row>
    <row r="83" spans="3:18" ht="16.5" thickTop="1" thickBot="1" x14ac:dyDescent="0.3">
      <c r="K83" s="35"/>
      <c r="M83" s="214">
        <f>M15+M38</f>
        <v>41604.002399999998</v>
      </c>
      <c r="N83" s="188"/>
      <c r="O83" s="188"/>
    </row>
    <row r="84" spans="3:18" ht="15.75" thickTop="1" x14ac:dyDescent="0.25">
      <c r="C84" s="110" t="s">
        <v>260</v>
      </c>
    </row>
    <row r="85" spans="3:18" x14ac:dyDescent="0.25">
      <c r="C85" s="110"/>
    </row>
    <row r="88" spans="3:18" x14ac:dyDescent="0.25">
      <c r="F88" t="s">
        <v>134</v>
      </c>
    </row>
    <row r="89" spans="3:18" x14ac:dyDescent="0.25">
      <c r="F89" s="27" t="s">
        <v>235</v>
      </c>
    </row>
    <row r="90" spans="3:18" x14ac:dyDescent="0.25">
      <c r="F90" s="27" t="s">
        <v>236</v>
      </c>
    </row>
  </sheetData>
  <mergeCells count="20">
    <mergeCell ref="M83:O83"/>
    <mergeCell ref="M38:O38"/>
    <mergeCell ref="P38:R38"/>
    <mergeCell ref="M60:O60"/>
    <mergeCell ref="P60:R60"/>
    <mergeCell ref="M61:O61"/>
    <mergeCell ref="P61:R61"/>
    <mergeCell ref="M37:O37"/>
    <mergeCell ref="P37:R37"/>
    <mergeCell ref="C2:L2"/>
    <mergeCell ref="M2:O3"/>
    <mergeCell ref="P2:R3"/>
    <mergeCell ref="K4:L5"/>
    <mergeCell ref="M4:O5"/>
    <mergeCell ref="P4:R5"/>
    <mergeCell ref="M11:O11"/>
    <mergeCell ref="M14:O14"/>
    <mergeCell ref="P14:R14"/>
    <mergeCell ref="M15:O15"/>
    <mergeCell ref="P15:R15"/>
  </mergeCells>
  <conditionalFormatting sqref="D12:E82">
    <cfRule type="expression" dxfId="43" priority="3" stopIfTrue="1">
      <formula>OR($G12="M",$G12="A")</formula>
    </cfRule>
  </conditionalFormatting>
  <conditionalFormatting sqref="F12:F82">
    <cfRule type="expression" dxfId="42" priority="2" stopIfTrue="1">
      <formula>OR($G12="M",$G12="A")</formula>
    </cfRule>
  </conditionalFormatting>
  <conditionalFormatting sqref="G12:J82">
    <cfRule type="expression" dxfId="41" priority="1" stopIfTrue="1">
      <formula>OR($G12="M",$G12="A")</formula>
    </cfRule>
  </conditionalFormatting>
  <conditionalFormatting sqref="K12:K83">
    <cfRule type="expression" dxfId="40" priority="5" stopIfTrue="1">
      <formula>OR($G12="M",$G12="A")</formula>
    </cfRule>
  </conditionalFormatting>
  <conditionalFormatting sqref="L12:L82 K12:K83">
    <cfRule type="expression" dxfId="39" priority="4" stopIfTrue="1">
      <formula>OR($G12="M",$G12="A")</formula>
    </cfRule>
  </conditionalFormatting>
  <dataValidations disablePrompts="1" count="2">
    <dataValidation type="decimal" operator="greaterThan" allowBlank="1" showInputMessage="1" showErrorMessage="1" errorTitle="Dado inválido" error="Informar número maior que zero!" sqref="J15 J23:K23 I12:I82" xr:uid="{4B679E83-CA36-48CB-AF0D-9F63AF358114}">
      <formula1>0</formula1>
    </dataValidation>
    <dataValidation type="list" allowBlank="1" showInputMessage="1" showErrorMessage="1" sqref="D12:D82" xr:uid="{472D5388-5E3E-45F6-95EF-47D402EA9481}">
      <formula1>"SINAPI,SINAPI-I,SICRO,Composição,Cotação"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0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4A9AE-94A8-4070-9A63-0073EF5C9737}">
  <sheetPr>
    <pageSetUpPr fitToPage="1"/>
  </sheetPr>
  <dimension ref="C1:R90"/>
  <sheetViews>
    <sheetView workbookViewId="0">
      <selection activeCell="R21" sqref="R21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5.42578125" customWidth="1"/>
    <col min="14" max="14" width="14.7109375" customWidth="1"/>
    <col min="15" max="15" width="11.42578125" customWidth="1"/>
    <col min="16" max="16" width="13.140625" customWidth="1"/>
    <col min="17" max="17" width="13.5703125" customWidth="1"/>
    <col min="18" max="18" width="9.7109375" customWidth="1"/>
  </cols>
  <sheetData>
    <row r="1" spans="3:18" ht="15.75" thickBot="1" x14ac:dyDescent="0.3"/>
    <row r="2" spans="3:18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1"/>
      <c r="M2" s="192" t="s">
        <v>255</v>
      </c>
      <c r="N2" s="193"/>
      <c r="O2" s="194"/>
      <c r="P2" s="192" t="s">
        <v>246</v>
      </c>
      <c r="Q2" s="193"/>
      <c r="R2" s="194"/>
    </row>
    <row r="3" spans="3:18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  <c r="M3" s="195"/>
      <c r="N3" s="196"/>
      <c r="O3" s="197"/>
      <c r="P3" s="195"/>
      <c r="Q3" s="196"/>
      <c r="R3" s="197"/>
    </row>
    <row r="4" spans="3:18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198"/>
      <c r="M4" s="200" t="s">
        <v>257</v>
      </c>
      <c r="N4" s="201"/>
      <c r="O4" s="202"/>
      <c r="P4" s="206">
        <f>P15+P38+P61</f>
        <v>257257.95907651001</v>
      </c>
      <c r="Q4" s="207"/>
      <c r="R4" s="207"/>
    </row>
    <row r="5" spans="3:18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99"/>
      <c r="M5" s="203"/>
      <c r="N5" s="204"/>
      <c r="O5" s="205"/>
      <c r="P5" s="207"/>
      <c r="Q5" s="207"/>
      <c r="R5" s="207"/>
    </row>
    <row r="6" spans="3:18" ht="15.75" thickBot="1" x14ac:dyDescent="0.3">
      <c r="C6" s="39" t="s">
        <v>139</v>
      </c>
      <c r="D6" t="s">
        <v>140</v>
      </c>
      <c r="J6" s="33"/>
      <c r="M6" s="134"/>
      <c r="N6" s="134"/>
      <c r="O6" s="152"/>
      <c r="P6" s="134"/>
      <c r="Q6" s="134"/>
      <c r="R6" s="134"/>
    </row>
    <row r="7" spans="3:18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  <c r="M7" s="134"/>
      <c r="N7" s="134"/>
      <c r="O7" s="152"/>
      <c r="P7" s="134"/>
      <c r="Q7" s="134"/>
      <c r="R7" s="134"/>
    </row>
    <row r="8" spans="3:18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  <c r="M8" s="134"/>
      <c r="N8" s="134"/>
      <c r="O8" s="152"/>
      <c r="P8" s="134"/>
      <c r="Q8" s="134"/>
      <c r="R8" s="134"/>
    </row>
    <row r="9" spans="3:18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  <c r="M9" s="149" t="s">
        <v>234</v>
      </c>
      <c r="N9" s="30" t="s">
        <v>74</v>
      </c>
      <c r="O9" s="100" t="s">
        <v>71</v>
      </c>
      <c r="P9" s="149" t="s">
        <v>234</v>
      </c>
      <c r="Q9" s="30" t="s">
        <v>74</v>
      </c>
      <c r="R9" s="30" t="s">
        <v>71</v>
      </c>
    </row>
    <row r="10" spans="3:18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402703.70274703996</v>
      </c>
      <c r="M10" s="147"/>
      <c r="N10" s="134"/>
      <c r="O10" s="152"/>
      <c r="P10" s="134"/>
      <c r="Q10" s="134"/>
      <c r="R10" s="134"/>
    </row>
    <row r="11" spans="3:18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  <c r="M11" s="208"/>
      <c r="N11" s="209"/>
      <c r="O11" s="209"/>
      <c r="P11" s="134"/>
      <c r="Q11" s="134"/>
      <c r="R11" s="134"/>
    </row>
    <row r="12" spans="3:18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  <c r="M12" s="134"/>
      <c r="N12" s="134"/>
      <c r="O12" s="152"/>
      <c r="P12" s="134"/>
      <c r="Q12" s="134"/>
      <c r="R12" s="134"/>
    </row>
    <row r="13" spans="3:18" ht="23.25" thickBot="1" x14ac:dyDescent="0.3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  <c r="M13" s="134"/>
      <c r="N13" s="134"/>
      <c r="O13" s="152"/>
      <c r="P13" s="134"/>
      <c r="Q13" s="134"/>
      <c r="R13" s="134"/>
    </row>
    <row r="14" spans="3:18" ht="16.5" thickTop="1" thickBot="1" x14ac:dyDescent="0.3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167813.57465344996</v>
      </c>
      <c r="M14" s="188" t="s">
        <v>247</v>
      </c>
      <c r="N14" s="188"/>
      <c r="O14" s="188"/>
      <c r="P14" s="189" t="s">
        <v>240</v>
      </c>
      <c r="Q14" s="190"/>
      <c r="R14" s="191"/>
    </row>
    <row r="15" spans="3:18" ht="16.5" thickTop="1" thickBot="1" x14ac:dyDescent="0.3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42253.177498089994</v>
      </c>
      <c r="M15" s="210">
        <f>SUM(N16:N22)</f>
        <v>38799.404696369995</v>
      </c>
      <c r="N15" s="210"/>
      <c r="O15" s="210"/>
      <c r="P15" s="211">
        <f>SUM(Q16:Q22)</f>
        <v>38799.404696369995</v>
      </c>
      <c r="Q15" s="212"/>
      <c r="R15" s="213"/>
    </row>
    <row r="16" spans="3:18" ht="68.25" thickTop="1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1772.60740257</v>
      </c>
      <c r="M16" s="134">
        <v>249.63</v>
      </c>
      <c r="N16" s="148">
        <f>M16*K16</f>
        <v>1772.60740257</v>
      </c>
      <c r="O16" s="155">
        <f t="shared" ref="O16:O22" si="3">N16/L16</f>
        <v>1</v>
      </c>
      <c r="P16" s="134">
        <v>249.63</v>
      </c>
      <c r="Q16" s="148">
        <f>P16*K16</f>
        <v>1772.60740257</v>
      </c>
      <c r="R16" s="156">
        <f t="shared" ref="R16:R22" si="4">Q16/L16</f>
        <v>1</v>
      </c>
    </row>
    <row r="17" spans="3:18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3203.1888239999998</v>
      </c>
      <c r="M17" s="134">
        <v>149.6</v>
      </c>
      <c r="N17" s="148">
        <f t="shared" ref="N17:N22" si="5">M17*K17</f>
        <v>3203.1888239999998</v>
      </c>
      <c r="O17" s="155">
        <f t="shared" si="3"/>
        <v>1</v>
      </c>
      <c r="P17" s="134">
        <v>149.6</v>
      </c>
      <c r="Q17" s="148">
        <f t="shared" ref="Q17:Q22" si="6">P17*K17</f>
        <v>3203.1888239999998</v>
      </c>
      <c r="R17" s="156">
        <f t="shared" si="4"/>
        <v>1</v>
      </c>
    </row>
    <row r="18" spans="3:18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1726.8739472</v>
      </c>
      <c r="M18" s="134">
        <v>39.4</v>
      </c>
      <c r="N18" s="148">
        <f t="shared" si="5"/>
        <v>1726.8739472</v>
      </c>
      <c r="O18" s="155">
        <f t="shared" si="3"/>
        <v>1</v>
      </c>
      <c r="P18" s="134">
        <v>39.4</v>
      </c>
      <c r="Q18" s="148">
        <f t="shared" si="6"/>
        <v>1726.8739472</v>
      </c>
      <c r="R18" s="156">
        <f t="shared" si="4"/>
        <v>1</v>
      </c>
    </row>
    <row r="19" spans="3:18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1843.0965006000001</v>
      </c>
      <c r="M19" s="134">
        <v>39.4</v>
      </c>
      <c r="N19" s="148">
        <f t="shared" si="5"/>
        <v>1843.0965006000001</v>
      </c>
      <c r="O19" s="155">
        <f t="shared" si="3"/>
        <v>1</v>
      </c>
      <c r="P19" s="134">
        <v>39.4</v>
      </c>
      <c r="Q19" s="148">
        <f t="shared" si="6"/>
        <v>1843.0965006000001</v>
      </c>
      <c r="R19" s="156">
        <f t="shared" si="4"/>
        <v>1</v>
      </c>
    </row>
    <row r="20" spans="3:18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67.599999999999994</v>
      </c>
      <c r="J20" s="65">
        <f t="shared" ref="J20" si="7">$J$5</f>
        <v>0.14019999999999999</v>
      </c>
      <c r="K20" s="61">
        <f t="shared" si="2"/>
        <v>77.077519999999993</v>
      </c>
      <c r="L20" s="142">
        <f t="shared" si="0"/>
        <v>11595.542108799998</v>
      </c>
      <c r="M20" s="134">
        <v>120</v>
      </c>
      <c r="N20" s="148">
        <f t="shared" si="5"/>
        <v>9249.3023999999987</v>
      </c>
      <c r="O20" s="155">
        <f t="shared" si="3"/>
        <v>0.79766019675618183</v>
      </c>
      <c r="P20" s="134">
        <v>120</v>
      </c>
      <c r="Q20" s="148">
        <f t="shared" si="6"/>
        <v>9249.3023999999987</v>
      </c>
      <c r="R20" s="156">
        <f t="shared" si="4"/>
        <v>0.79766019675618183</v>
      </c>
    </row>
    <row r="21" spans="3:18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10134.870954919999</v>
      </c>
      <c r="M21" s="134">
        <v>134</v>
      </c>
      <c r="N21" s="148">
        <f t="shared" si="5"/>
        <v>9027.3378619999985</v>
      </c>
      <c r="O21" s="155">
        <f t="shared" si="3"/>
        <v>0.89072055304440301</v>
      </c>
      <c r="P21" s="134">
        <v>134</v>
      </c>
      <c r="Q21" s="148">
        <f t="shared" si="6"/>
        <v>9027.3378619999985</v>
      </c>
      <c r="R21" s="156">
        <f t="shared" si="4"/>
        <v>0.89072055304440301</v>
      </c>
    </row>
    <row r="22" spans="3:18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1237.5999999999999</v>
      </c>
      <c r="J22" s="60">
        <f t="shared" ref="J22:J25" si="8">$J$13</f>
        <v>0.2097</v>
      </c>
      <c r="K22" s="61">
        <f>(J22*I22)+I22</f>
        <v>1497.1247199999998</v>
      </c>
      <c r="L22" s="139">
        <f t="shared" si="0"/>
        <v>11976.997759999998</v>
      </c>
      <c r="M22" s="148">
        <v>8</v>
      </c>
      <c r="N22" s="148">
        <f t="shared" si="5"/>
        <v>11976.997759999998</v>
      </c>
      <c r="O22" s="155">
        <f t="shared" si="3"/>
        <v>1</v>
      </c>
      <c r="P22" s="134">
        <v>8</v>
      </c>
      <c r="Q22" s="148">
        <f t="shared" si="6"/>
        <v>11976.997759999998</v>
      </c>
      <c r="R22" s="156">
        <f t="shared" si="4"/>
        <v>1</v>
      </c>
    </row>
    <row r="23" spans="3:18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114507.49227199999</v>
      </c>
      <c r="M23" s="134"/>
      <c r="N23" s="134"/>
      <c r="O23" s="152"/>
      <c r="P23" s="134"/>
      <c r="Q23" s="134"/>
      <c r="R23" s="134"/>
    </row>
    <row r="24" spans="3:18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38.74</v>
      </c>
      <c r="J24" s="55">
        <f t="shared" si="8"/>
        <v>0.2097</v>
      </c>
      <c r="K24" s="61">
        <f t="shared" ref="K24:K71" si="9">(J24*I24)+I24</f>
        <v>46.863778000000003</v>
      </c>
      <c r="L24" s="138">
        <f t="shared" si="0"/>
        <v>10497.486272</v>
      </c>
      <c r="M24" s="134"/>
      <c r="N24" s="134"/>
      <c r="O24" s="152"/>
      <c r="P24" s="134"/>
      <c r="Q24" s="134"/>
      <c r="R24" s="134"/>
    </row>
    <row r="25" spans="3:18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v>71.650000000000006</v>
      </c>
      <c r="J25" s="65">
        <f t="shared" si="8"/>
        <v>0.2097</v>
      </c>
      <c r="K25" s="61">
        <f t="shared" si="9"/>
        <v>86.675004999999999</v>
      </c>
      <c r="L25" s="142">
        <f t="shared" si="0"/>
        <v>104010.00599999999</v>
      </c>
      <c r="M25" s="134"/>
      <c r="N25" s="134"/>
      <c r="O25" s="152"/>
      <c r="P25" s="134"/>
      <c r="Q25" s="134"/>
      <c r="R25" s="134"/>
    </row>
    <row r="26" spans="3:18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  <c r="M26" s="134"/>
      <c r="N26" s="134"/>
      <c r="O26" s="152"/>
      <c r="P26" s="134"/>
      <c r="Q26" s="134"/>
      <c r="R26" s="134"/>
    </row>
    <row r="27" spans="3:18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9"/>
        <v>9.2542050000000007</v>
      </c>
      <c r="L27" s="138">
        <f t="shared" si="0"/>
        <v>3508.17657345</v>
      </c>
      <c r="M27" s="134"/>
      <c r="N27" s="134"/>
      <c r="O27" s="152"/>
      <c r="P27" s="134"/>
      <c r="Q27" s="134"/>
      <c r="R27" s="134"/>
    </row>
    <row r="28" spans="3:18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9"/>
        <v>586.68030599999997</v>
      </c>
      <c r="L28" s="139">
        <f t="shared" si="0"/>
        <v>5913.7374844799997</v>
      </c>
      <c r="M28" s="134"/>
      <c r="N28" s="134"/>
      <c r="O28" s="152"/>
      <c r="P28" s="134"/>
      <c r="Q28" s="134"/>
      <c r="R28" s="134"/>
    </row>
    <row r="29" spans="3:18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  <c r="M29" s="134"/>
      <c r="N29" s="134"/>
      <c r="O29" s="152"/>
      <c r="P29" s="134"/>
      <c r="Q29" s="134"/>
      <c r="R29" s="134"/>
    </row>
    <row r="30" spans="3:18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9"/>
        <v>586.68030599999997</v>
      </c>
      <c r="L30" s="142">
        <f t="shared" si="0"/>
        <v>357.87498665999999</v>
      </c>
      <c r="M30" s="134"/>
      <c r="N30" s="134"/>
      <c r="O30" s="152"/>
      <c r="P30" s="134"/>
      <c r="Q30" s="134"/>
      <c r="R30" s="134"/>
    </row>
    <row r="31" spans="3:18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9"/>
        <v>9.6004839999999998</v>
      </c>
      <c r="L31" s="139">
        <f t="shared" si="0"/>
        <v>192.00968</v>
      </c>
      <c r="M31" s="134"/>
      <c r="N31" s="134"/>
      <c r="O31" s="152"/>
      <c r="P31" s="134"/>
      <c r="Q31" s="134"/>
      <c r="R31" s="134"/>
    </row>
    <row r="32" spans="3:18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  <c r="M32" s="134"/>
      <c r="N32" s="134"/>
      <c r="O32" s="152"/>
      <c r="P32" s="134"/>
      <c r="Q32" s="134"/>
      <c r="R32" s="134"/>
    </row>
    <row r="33" spans="3:18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9"/>
        <v>458.371802</v>
      </c>
      <c r="L33" s="138">
        <f t="shared" si="0"/>
        <v>114.5929505</v>
      </c>
      <c r="M33" s="134"/>
      <c r="N33" s="134"/>
      <c r="O33" s="152"/>
      <c r="P33" s="134"/>
      <c r="Q33" s="134"/>
      <c r="R33" s="134"/>
    </row>
    <row r="34" spans="3:18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9"/>
        <v>65.436077999999995</v>
      </c>
      <c r="L34" s="142">
        <f t="shared" si="0"/>
        <v>130.87215599999999</v>
      </c>
      <c r="M34" s="134"/>
      <c r="N34" s="134"/>
      <c r="O34" s="152"/>
      <c r="P34" s="134"/>
      <c r="Q34" s="134"/>
      <c r="R34" s="134"/>
    </row>
    <row r="35" spans="3:18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9"/>
        <v>88.194469999999995</v>
      </c>
      <c r="L35" s="142">
        <f t="shared" si="0"/>
        <v>793.75022999999999</v>
      </c>
      <c r="M35" s="134"/>
      <c r="N35" s="134"/>
      <c r="O35" s="152"/>
      <c r="P35" s="134"/>
      <c r="Q35" s="134"/>
      <c r="R35" s="134"/>
    </row>
    <row r="36" spans="3:18" ht="23.25" thickBot="1" x14ac:dyDescent="0.3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9"/>
        <v>380.82565699999998</v>
      </c>
      <c r="L36" s="139">
        <f t="shared" si="0"/>
        <v>41.890822270000001</v>
      </c>
      <c r="M36" s="134"/>
      <c r="N36" s="134"/>
      <c r="O36" s="152"/>
      <c r="P36" s="134"/>
      <c r="Q36" s="134"/>
      <c r="R36" s="134"/>
    </row>
    <row r="37" spans="3:18" ht="16.5" thickTop="1" thickBot="1" x14ac:dyDescent="0.3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127114.92092488999</v>
      </c>
      <c r="M37" s="188" t="s">
        <v>247</v>
      </c>
      <c r="N37" s="188"/>
      <c r="O37" s="188"/>
      <c r="P37" s="189" t="s">
        <v>240</v>
      </c>
      <c r="Q37" s="190"/>
      <c r="R37" s="191"/>
    </row>
    <row r="38" spans="3:18" ht="16.5" thickTop="1" thickBot="1" x14ac:dyDescent="0.3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36052.844327239996</v>
      </c>
      <c r="M38" s="215">
        <f>SUM(N39:N59)</f>
        <v>10479.873039999999</v>
      </c>
      <c r="N38" s="216"/>
      <c r="O38" s="217"/>
      <c r="P38" s="211">
        <f>SUM(Q39:Q59)</f>
        <v>116674.27874872001</v>
      </c>
      <c r="Q38" s="212"/>
      <c r="R38" s="213"/>
    </row>
    <row r="39" spans="3:18" ht="68.25" thickTop="1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5.87</v>
      </c>
      <c r="J39" s="55">
        <f>J4</f>
        <v>0.2097</v>
      </c>
      <c r="K39" s="61">
        <f t="shared" si="9"/>
        <v>7.1009390000000003</v>
      </c>
      <c r="L39" s="138">
        <f>K39*H39</f>
        <v>1145.31045131</v>
      </c>
      <c r="M39" s="134"/>
      <c r="N39" s="148">
        <f t="shared" ref="N39:N45" si="10">M39*K39</f>
        <v>0</v>
      </c>
      <c r="O39" s="155">
        <f t="shared" ref="O39:O45" si="11">N39/L39</f>
        <v>0</v>
      </c>
      <c r="P39" s="134">
        <v>161.29</v>
      </c>
      <c r="Q39" s="148">
        <f>P39*K39</f>
        <v>1145.31045131</v>
      </c>
      <c r="R39" s="156">
        <f t="shared" ref="R39:R45" si="12">Q39/L39</f>
        <v>1</v>
      </c>
    </row>
    <row r="40" spans="3:18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17.7</v>
      </c>
      <c r="J40" s="65">
        <f>J4</f>
        <v>0.2097</v>
      </c>
      <c r="K40" s="61">
        <f t="shared" si="9"/>
        <v>21.41169</v>
      </c>
      <c r="L40" s="142">
        <f t="shared" si="0"/>
        <v>2021.2635360000002</v>
      </c>
      <c r="M40" s="134"/>
      <c r="N40" s="148">
        <f t="shared" si="10"/>
        <v>0</v>
      </c>
      <c r="O40" s="155">
        <f t="shared" si="11"/>
        <v>0</v>
      </c>
      <c r="P40" s="134">
        <v>94.4</v>
      </c>
      <c r="Q40" s="148">
        <f>P40*K40</f>
        <v>2021.2635360000002</v>
      </c>
      <c r="R40" s="156">
        <f t="shared" si="12"/>
        <v>1</v>
      </c>
    </row>
    <row r="41" spans="3:18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38.43</v>
      </c>
      <c r="J41" s="65">
        <f>J5</f>
        <v>0.14019999999999999</v>
      </c>
      <c r="K41" s="61">
        <f t="shared" si="9"/>
        <v>43.817886000000001</v>
      </c>
      <c r="L41" s="142">
        <f t="shared" si="0"/>
        <v>1726.4247084000001</v>
      </c>
      <c r="M41" s="134"/>
      <c r="N41" s="148">
        <f t="shared" si="10"/>
        <v>0</v>
      </c>
      <c r="O41" s="155">
        <f t="shared" si="11"/>
        <v>0</v>
      </c>
      <c r="P41" s="134">
        <v>39.4</v>
      </c>
      <c r="Q41" s="148">
        <f t="shared" ref="Q41:Q45" si="13">P41*K41</f>
        <v>1726.4247084000001</v>
      </c>
      <c r="R41" s="156">
        <f t="shared" si="12"/>
        <v>1</v>
      </c>
    </row>
    <row r="42" spans="3:18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38.67</v>
      </c>
      <c r="J42" s="65">
        <f>J4</f>
        <v>0.2097</v>
      </c>
      <c r="K42" s="61">
        <f t="shared" si="9"/>
        <v>46.779099000000002</v>
      </c>
      <c r="L42" s="142">
        <f t="shared" si="0"/>
        <v>1843.0965006000001</v>
      </c>
      <c r="M42" s="134"/>
      <c r="N42" s="148">
        <f t="shared" si="10"/>
        <v>0</v>
      </c>
      <c r="O42" s="155">
        <f t="shared" si="11"/>
        <v>0</v>
      </c>
      <c r="P42" s="134">
        <v>39.4</v>
      </c>
      <c r="Q42" s="148">
        <f t="shared" si="13"/>
        <v>1843.0965006000001</v>
      </c>
      <c r="R42" s="156">
        <f t="shared" si="12"/>
        <v>1</v>
      </c>
    </row>
    <row r="43" spans="3:18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67.599999999999994</v>
      </c>
      <c r="J43" s="65">
        <f>J4</f>
        <v>0.2097</v>
      </c>
      <c r="K43" s="61">
        <f t="shared" si="9"/>
        <v>81.775719999999993</v>
      </c>
      <c r="L43" s="143">
        <f t="shared" si="0"/>
        <v>8405.7262587999994</v>
      </c>
      <c r="M43" s="134"/>
      <c r="N43" s="157">
        <f t="shared" si="10"/>
        <v>0</v>
      </c>
      <c r="O43" s="155">
        <f t="shared" si="11"/>
        <v>0</v>
      </c>
      <c r="P43" s="134">
        <v>102.79</v>
      </c>
      <c r="Q43" s="148">
        <f t="shared" si="13"/>
        <v>8405.7262587999994</v>
      </c>
      <c r="R43" s="156">
        <f t="shared" si="12"/>
        <v>1</v>
      </c>
    </row>
    <row r="44" spans="3:18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56.51</v>
      </c>
      <c r="J44" s="65">
        <f>J4</f>
        <v>0.2097</v>
      </c>
      <c r="K44" s="61">
        <f t="shared" si="9"/>
        <v>68.360146999999998</v>
      </c>
      <c r="L44" s="143">
        <f t="shared" si="0"/>
        <v>7436.90039213</v>
      </c>
      <c r="M44" s="134"/>
      <c r="N44" s="157">
        <f t="shared" si="10"/>
        <v>0</v>
      </c>
      <c r="O44" s="155">
        <f t="shared" si="11"/>
        <v>0</v>
      </c>
      <c r="P44" s="134">
        <v>108.79</v>
      </c>
      <c r="Q44" s="148">
        <f t="shared" si="13"/>
        <v>7436.90039213</v>
      </c>
      <c r="R44" s="156">
        <f t="shared" si="12"/>
        <v>1</v>
      </c>
    </row>
    <row r="45" spans="3:18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1237.5999999999999</v>
      </c>
      <c r="J45" s="60">
        <f>J4</f>
        <v>0.2097</v>
      </c>
      <c r="K45" s="61">
        <f t="shared" si="9"/>
        <v>1497.1247199999998</v>
      </c>
      <c r="L45" s="144">
        <f t="shared" si="0"/>
        <v>13474.122479999998</v>
      </c>
      <c r="M45" s="134">
        <v>7</v>
      </c>
      <c r="N45" s="157">
        <f t="shared" si="10"/>
        <v>10479.873039999999</v>
      </c>
      <c r="O45" s="155">
        <f t="shared" si="11"/>
        <v>0.77777777777777779</v>
      </c>
      <c r="P45" s="134">
        <v>7</v>
      </c>
      <c r="Q45" s="148">
        <f t="shared" si="13"/>
        <v>10479.873039999999</v>
      </c>
      <c r="R45" s="156">
        <f t="shared" si="12"/>
        <v>0.77777777777777779</v>
      </c>
    </row>
    <row r="46" spans="3:18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83615.683861480007</v>
      </c>
      <c r="M46" s="134"/>
      <c r="N46" s="134"/>
      <c r="O46" s="152"/>
      <c r="P46" s="134"/>
      <c r="Q46" s="134"/>
      <c r="R46" s="134"/>
    </row>
    <row r="47" spans="3:18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38.74</v>
      </c>
      <c r="J47" s="55">
        <f>J4</f>
        <v>0.2097</v>
      </c>
      <c r="K47" s="61">
        <f t="shared" si="9"/>
        <v>46.863778000000003</v>
      </c>
      <c r="L47" s="145">
        <f t="shared" si="0"/>
        <v>7341.6794614800001</v>
      </c>
      <c r="M47" s="134"/>
      <c r="N47" s="148">
        <f>M47*K47</f>
        <v>0</v>
      </c>
      <c r="O47" s="154">
        <f>N47/L47</f>
        <v>0</v>
      </c>
      <c r="P47" s="134">
        <v>156.66</v>
      </c>
      <c r="Q47" s="148">
        <f>P47*K47</f>
        <v>7341.6794614800001</v>
      </c>
      <c r="R47" s="151">
        <f>Q47/L47</f>
        <v>1</v>
      </c>
    </row>
    <row r="48" spans="3:18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v>71.650000000000006</v>
      </c>
      <c r="J48" s="65">
        <f>J47</f>
        <v>0.2097</v>
      </c>
      <c r="K48" s="61">
        <f t="shared" si="9"/>
        <v>86.675004999999999</v>
      </c>
      <c r="L48" s="142">
        <f t="shared" si="0"/>
        <v>76274.004400000005</v>
      </c>
      <c r="M48" s="134"/>
      <c r="N48" s="148">
        <f>M48*K48</f>
        <v>0</v>
      </c>
      <c r="O48" s="154">
        <f>N48/L48</f>
        <v>0</v>
      </c>
      <c r="P48" s="134">
        <v>880</v>
      </c>
      <c r="Q48" s="148">
        <f>P48*K48</f>
        <v>76274.004400000005</v>
      </c>
      <c r="R48" s="151">
        <f>Q48/L48</f>
        <v>1</v>
      </c>
    </row>
    <row r="49" spans="3:18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  <c r="M49" s="134"/>
      <c r="N49" s="134"/>
      <c r="O49" s="152"/>
      <c r="P49" s="134"/>
      <c r="Q49" s="134"/>
      <c r="R49" s="134"/>
    </row>
    <row r="50" spans="3:18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7.65</v>
      </c>
      <c r="J50" s="55">
        <f>J48</f>
        <v>0.2097</v>
      </c>
      <c r="K50" s="61">
        <f t="shared" si="9"/>
        <v>9.2542050000000007</v>
      </c>
      <c r="L50" s="138">
        <f t="shared" si="0"/>
        <v>1360.3681350000002</v>
      </c>
      <c r="M50" s="134"/>
      <c r="N50" s="134"/>
      <c r="O50" s="152"/>
      <c r="P50" s="134"/>
      <c r="Q50" s="134"/>
      <c r="R50" s="134"/>
    </row>
    <row r="51" spans="3:18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484.98</v>
      </c>
      <c r="J51" s="60">
        <f>J4</f>
        <v>0.2097</v>
      </c>
      <c r="K51" s="61">
        <f t="shared" si="9"/>
        <v>586.68030599999997</v>
      </c>
      <c r="L51" s="139">
        <f t="shared" si="0"/>
        <v>4787.3112969599997</v>
      </c>
      <c r="M51" s="134"/>
      <c r="N51" s="134"/>
      <c r="O51" s="152"/>
      <c r="P51" s="134"/>
      <c r="Q51" s="134"/>
      <c r="R51" s="134"/>
    </row>
    <row r="52" spans="3:18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  <c r="M52" s="134"/>
      <c r="N52" s="134"/>
      <c r="O52" s="152"/>
      <c r="P52" s="134"/>
      <c r="Q52" s="134"/>
      <c r="R52" s="134"/>
    </row>
    <row r="53" spans="3:18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484.98</v>
      </c>
      <c r="J53" s="65">
        <f>J4</f>
        <v>0.2097</v>
      </c>
      <c r="K53" s="61">
        <f t="shared" si="9"/>
        <v>586.68030599999997</v>
      </c>
      <c r="L53" s="142">
        <f t="shared" si="0"/>
        <v>140.80327344</v>
      </c>
      <c r="M53" s="134"/>
      <c r="N53" s="134"/>
      <c r="O53" s="152"/>
      <c r="P53" s="134"/>
      <c r="Q53" s="134"/>
      <c r="R53" s="134"/>
    </row>
    <row r="54" spans="3:18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8.42</v>
      </c>
      <c r="J54" s="65">
        <f>J5</f>
        <v>0.14019999999999999</v>
      </c>
      <c r="K54" s="61">
        <f t="shared" si="9"/>
        <v>9.6004839999999998</v>
      </c>
      <c r="L54" s="139">
        <f t="shared" si="0"/>
        <v>76.803871999999998</v>
      </c>
      <c r="M54" s="134"/>
      <c r="N54" s="134"/>
      <c r="O54" s="152"/>
      <c r="P54" s="134"/>
      <c r="Q54" s="134"/>
      <c r="R54" s="134"/>
    </row>
    <row r="55" spans="3:18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  <c r="M55" s="134"/>
      <c r="N55" s="134"/>
      <c r="O55" s="152"/>
      <c r="P55" s="134"/>
      <c r="Q55" s="134"/>
      <c r="R55" s="134"/>
    </row>
    <row r="56" spans="3:18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402.01</v>
      </c>
      <c r="J56" s="55">
        <f>J5</f>
        <v>0.14019999999999999</v>
      </c>
      <c r="K56" s="61">
        <f t="shared" si="9"/>
        <v>458.371802</v>
      </c>
      <c r="L56" s="138">
        <f t="shared" si="0"/>
        <v>114.5929505</v>
      </c>
      <c r="M56" s="134"/>
      <c r="N56" s="134"/>
      <c r="O56" s="152"/>
      <c r="P56" s="134"/>
      <c r="Q56" s="134"/>
      <c r="R56" s="134"/>
    </row>
    <row r="57" spans="3:18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57.39</v>
      </c>
      <c r="J57" s="65">
        <f>J5</f>
        <v>0.14019999999999999</v>
      </c>
      <c r="K57" s="61">
        <f t="shared" si="9"/>
        <v>65.436077999999995</v>
      </c>
      <c r="L57" s="142">
        <f t="shared" si="0"/>
        <v>130.87215599999999</v>
      </c>
      <c r="M57" s="134"/>
      <c r="N57" s="134"/>
      <c r="O57" s="152"/>
      <c r="P57" s="134"/>
      <c r="Q57" s="134"/>
      <c r="R57" s="134"/>
    </row>
    <row r="58" spans="3:18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77.349999999999994</v>
      </c>
      <c r="J58" s="65">
        <f>J5</f>
        <v>0.14019999999999999</v>
      </c>
      <c r="K58" s="61">
        <f t="shared" si="9"/>
        <v>88.194469999999995</v>
      </c>
      <c r="L58" s="142">
        <f t="shared" si="0"/>
        <v>793.75022999999999</v>
      </c>
      <c r="M58" s="134"/>
      <c r="N58" s="134"/>
      <c r="O58" s="152"/>
      <c r="P58" s="134"/>
      <c r="Q58" s="134"/>
      <c r="R58" s="134"/>
    </row>
    <row r="59" spans="3:18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314.81</v>
      </c>
      <c r="J59" s="60">
        <f>J4</f>
        <v>0.2097</v>
      </c>
      <c r="K59" s="61">
        <f t="shared" si="9"/>
        <v>380.82565699999998</v>
      </c>
      <c r="L59" s="139">
        <f t="shared" si="0"/>
        <v>41.890822270000001</v>
      </c>
      <c r="M59" s="134"/>
      <c r="N59" s="134"/>
      <c r="O59" s="152"/>
      <c r="P59" s="134"/>
      <c r="Q59" s="134"/>
      <c r="R59" s="134"/>
    </row>
    <row r="60" spans="3:18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101784.27563141999</v>
      </c>
      <c r="M60" s="208"/>
      <c r="N60" s="209"/>
      <c r="O60" s="218"/>
      <c r="P60" s="189" t="s">
        <v>240</v>
      </c>
      <c r="Q60" s="190"/>
      <c r="R60" s="191"/>
    </row>
    <row r="61" spans="3:18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19689.807929769999</v>
      </c>
      <c r="M61" s="219">
        <f>SUM(N62:N82)</f>
        <v>0</v>
      </c>
      <c r="N61" s="219"/>
      <c r="O61" s="219"/>
      <c r="P61" s="220">
        <f>SUM(Q62:Q82)</f>
        <v>101784.27563141999</v>
      </c>
      <c r="Q61" s="221"/>
      <c r="R61" s="222"/>
    </row>
    <row r="62" spans="3:18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5.87</v>
      </c>
      <c r="J62" s="55">
        <f>J13</f>
        <v>0.2097</v>
      </c>
      <c r="K62" s="61">
        <f t="shared" si="9"/>
        <v>7.1009390000000003</v>
      </c>
      <c r="L62" s="138">
        <f t="shared" ref="L62:L82" si="14">K62*H62</f>
        <v>755.75293777000013</v>
      </c>
      <c r="M62" s="134"/>
      <c r="N62" s="148"/>
      <c r="O62" s="154"/>
      <c r="P62" s="134">
        <v>106.43</v>
      </c>
      <c r="Q62" s="148">
        <f>P62*K62</f>
        <v>755.75293777000013</v>
      </c>
      <c r="R62" s="151">
        <f>Q62/L62</f>
        <v>1</v>
      </c>
    </row>
    <row r="63" spans="3:18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17.7</v>
      </c>
      <c r="J63" s="65">
        <f>J4</f>
        <v>0.2097</v>
      </c>
      <c r="K63" s="61">
        <f t="shared" si="9"/>
        <v>21.41169</v>
      </c>
      <c r="L63" s="142">
        <f t="shared" si="14"/>
        <v>1584.46506</v>
      </c>
      <c r="M63" s="134"/>
      <c r="N63" s="148"/>
      <c r="O63" s="154"/>
      <c r="P63" s="134">
        <v>74</v>
      </c>
      <c r="Q63" s="148">
        <f t="shared" ref="Q63:Q68" si="15">P63*K63</f>
        <v>1584.46506</v>
      </c>
      <c r="R63" s="151">
        <f t="shared" ref="R63:R68" si="16">Q63/L63</f>
        <v>1</v>
      </c>
    </row>
    <row r="64" spans="3:18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38.43</v>
      </c>
      <c r="J64" s="65">
        <f>J5</f>
        <v>0.14019999999999999</v>
      </c>
      <c r="K64" s="61">
        <f t="shared" si="9"/>
        <v>43.817886000000001</v>
      </c>
      <c r="L64" s="142">
        <f t="shared" si="14"/>
        <v>350.54308800000001</v>
      </c>
      <c r="M64" s="134"/>
      <c r="N64" s="148"/>
      <c r="O64" s="154"/>
      <c r="P64" s="134">
        <v>8</v>
      </c>
      <c r="Q64" s="148">
        <f t="shared" si="15"/>
        <v>350.54308800000001</v>
      </c>
      <c r="R64" s="151">
        <f t="shared" si="16"/>
        <v>1</v>
      </c>
    </row>
    <row r="65" spans="3:18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38.67</v>
      </c>
      <c r="J65" s="65">
        <f>J4</f>
        <v>0.2097</v>
      </c>
      <c r="K65" s="61">
        <f t="shared" si="9"/>
        <v>46.779099000000002</v>
      </c>
      <c r="L65" s="142">
        <f t="shared" si="14"/>
        <v>374.23279200000002</v>
      </c>
      <c r="M65" s="134"/>
      <c r="N65" s="148"/>
      <c r="O65" s="154"/>
      <c r="P65" s="134">
        <v>8</v>
      </c>
      <c r="Q65" s="148">
        <f t="shared" si="15"/>
        <v>374.23279200000002</v>
      </c>
      <c r="R65" s="151">
        <f t="shared" si="16"/>
        <v>1</v>
      </c>
    </row>
    <row r="66" spans="3:18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67.599999999999994</v>
      </c>
      <c r="J66" s="65">
        <f>J5</f>
        <v>0.14019999999999999</v>
      </c>
      <c r="K66" s="61">
        <f t="shared" si="9"/>
        <v>77.077519999999993</v>
      </c>
      <c r="L66" s="142">
        <f t="shared" si="14"/>
        <v>6474.5116799999996</v>
      </c>
      <c r="M66" s="134"/>
      <c r="N66" s="148"/>
      <c r="O66" s="154"/>
      <c r="P66" s="134">
        <v>84</v>
      </c>
      <c r="Q66" s="148">
        <f t="shared" si="15"/>
        <v>6474.5116799999996</v>
      </c>
      <c r="R66" s="151">
        <f t="shared" si="16"/>
        <v>1</v>
      </c>
    </row>
    <row r="67" spans="3:18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55.69</v>
      </c>
      <c r="J67" s="65">
        <f t="shared" ref="J67" si="17">J62</f>
        <v>0.2097</v>
      </c>
      <c r="K67" s="61">
        <f t="shared" si="9"/>
        <v>67.368192999999991</v>
      </c>
      <c r="L67" s="142">
        <f t="shared" si="14"/>
        <v>5658.9282119999989</v>
      </c>
      <c r="M67" s="134"/>
      <c r="N67" s="148"/>
      <c r="O67" s="154"/>
      <c r="P67" s="134">
        <v>84</v>
      </c>
      <c r="Q67" s="148">
        <f t="shared" si="15"/>
        <v>5658.9282119999989</v>
      </c>
      <c r="R67" s="151">
        <f t="shared" si="16"/>
        <v>1</v>
      </c>
    </row>
    <row r="68" spans="3:18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1237.5999999999999</v>
      </c>
      <c r="J68" s="60">
        <f>J4</f>
        <v>0.2097</v>
      </c>
      <c r="K68" s="61">
        <f t="shared" si="9"/>
        <v>1497.1247199999998</v>
      </c>
      <c r="L68" s="139">
        <f t="shared" si="14"/>
        <v>4491.3741599999994</v>
      </c>
      <c r="M68" s="134"/>
      <c r="N68" s="148"/>
      <c r="O68" s="154"/>
      <c r="P68" s="134">
        <v>3</v>
      </c>
      <c r="Q68" s="148">
        <f t="shared" si="15"/>
        <v>4491.3741599999994</v>
      </c>
      <c r="R68" s="151">
        <f t="shared" si="16"/>
        <v>1</v>
      </c>
    </row>
    <row r="69" spans="3:18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141">
        <f>L70+L71</f>
        <v>72040.828607999996</v>
      </c>
      <c r="M69" s="134"/>
      <c r="N69" s="148"/>
      <c r="O69" s="154"/>
      <c r="P69" s="134"/>
      <c r="Q69" s="134"/>
      <c r="R69" s="134"/>
    </row>
    <row r="70" spans="3:18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38.74</v>
      </c>
      <c r="J70" s="55">
        <f>J4</f>
        <v>0.2097</v>
      </c>
      <c r="K70" s="61">
        <f t="shared" si="9"/>
        <v>46.863778000000003</v>
      </c>
      <c r="L70" s="138">
        <f t="shared" si="14"/>
        <v>8248.0249280000007</v>
      </c>
      <c r="M70" s="134"/>
      <c r="N70" s="148">
        <f>M70*K70</f>
        <v>0</v>
      </c>
      <c r="O70" s="154">
        <f>N70/L70</f>
        <v>0</v>
      </c>
      <c r="P70" s="134">
        <v>176</v>
      </c>
      <c r="Q70" s="148">
        <f>P70*K70</f>
        <v>8248.0249280000007</v>
      </c>
      <c r="R70" s="151">
        <f>Q70/L70</f>
        <v>1</v>
      </c>
    </row>
    <row r="71" spans="3:18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v>71.650000000000006</v>
      </c>
      <c r="J71" s="65">
        <f>J4</f>
        <v>0.2097</v>
      </c>
      <c r="K71" s="61">
        <f t="shared" si="9"/>
        <v>86.675004999999999</v>
      </c>
      <c r="L71" s="142">
        <f t="shared" si="14"/>
        <v>63792.803679999997</v>
      </c>
      <c r="M71" s="134"/>
      <c r="N71" s="148"/>
      <c r="O71" s="154"/>
      <c r="P71" s="134">
        <v>736</v>
      </c>
      <c r="Q71" s="148">
        <f>P71*K71</f>
        <v>63792.803679999997</v>
      </c>
      <c r="R71" s="151">
        <f>Q71/L71</f>
        <v>1</v>
      </c>
    </row>
    <row r="72" spans="3:18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141">
        <f>L73+L74</f>
        <v>8422.6482682200003</v>
      </c>
      <c r="M72" s="134"/>
      <c r="N72" s="134"/>
      <c r="O72" s="152"/>
      <c r="P72" s="134"/>
      <c r="Q72" s="134"/>
      <c r="R72" s="151">
        <f t="shared" ref="R72:R82" si="18">Q72/L72</f>
        <v>0</v>
      </c>
    </row>
    <row r="73" spans="3:18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7.65</v>
      </c>
      <c r="J73" s="65">
        <f>J4</f>
        <v>0.2097</v>
      </c>
      <c r="K73" s="61">
        <f t="shared" ref="K73:K82" si="19">(J73*I73)+I73</f>
        <v>9.2542050000000007</v>
      </c>
      <c r="L73" s="142">
        <f t="shared" si="14"/>
        <v>168.05636280000002</v>
      </c>
      <c r="M73" s="134"/>
      <c r="N73" s="148">
        <f>M73*K73</f>
        <v>0</v>
      </c>
      <c r="O73" s="154">
        <f>N73/L73</f>
        <v>0</v>
      </c>
      <c r="P73" s="134">
        <v>18.16</v>
      </c>
      <c r="Q73" s="148">
        <f>P73*K73</f>
        <v>168.05636280000002</v>
      </c>
      <c r="R73" s="151">
        <f t="shared" si="18"/>
        <v>1</v>
      </c>
    </row>
    <row r="74" spans="3:18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484.98</v>
      </c>
      <c r="J74" s="60">
        <f>J4</f>
        <v>0.2097</v>
      </c>
      <c r="K74" s="61">
        <f t="shared" si="19"/>
        <v>586.68030599999997</v>
      </c>
      <c r="L74" s="139">
        <f t="shared" si="14"/>
        <v>8254.5919054200003</v>
      </c>
      <c r="M74" s="134"/>
      <c r="N74" s="148">
        <f>M74*K74</f>
        <v>0</v>
      </c>
      <c r="O74" s="154">
        <f>N74/L74</f>
        <v>0</v>
      </c>
      <c r="P74" s="134">
        <v>14.07</v>
      </c>
      <c r="Q74" s="148">
        <f>P74*K74</f>
        <v>8254.5919054200003</v>
      </c>
      <c r="R74" s="151">
        <f t="shared" si="18"/>
        <v>1</v>
      </c>
    </row>
    <row r="75" spans="3:18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141">
        <f>L76+L77</f>
        <v>549.88466665999999</v>
      </c>
      <c r="M75" s="134"/>
      <c r="N75" s="134"/>
      <c r="O75" s="154"/>
      <c r="P75" s="134"/>
      <c r="Q75" s="134"/>
      <c r="R75" s="151"/>
    </row>
    <row r="76" spans="3:18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484.98</v>
      </c>
      <c r="J76" s="65">
        <f>J73</f>
        <v>0.2097</v>
      </c>
      <c r="K76" s="61">
        <f t="shared" si="19"/>
        <v>586.68030599999997</v>
      </c>
      <c r="L76" s="142">
        <f t="shared" si="14"/>
        <v>357.87498665999999</v>
      </c>
      <c r="M76" s="134"/>
      <c r="N76" s="148">
        <f>M76*K76</f>
        <v>0</v>
      </c>
      <c r="O76" s="154">
        <f t="shared" ref="O76:O82" si="20">N76/L76</f>
        <v>0</v>
      </c>
      <c r="P76" s="134">
        <v>0.61</v>
      </c>
      <c r="Q76" s="148">
        <f>P76*K76</f>
        <v>357.87498665999999</v>
      </c>
      <c r="R76" s="151">
        <f t="shared" si="18"/>
        <v>1</v>
      </c>
    </row>
    <row r="77" spans="3:18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8.42</v>
      </c>
      <c r="J77" s="60">
        <f>J5</f>
        <v>0.14019999999999999</v>
      </c>
      <c r="K77" s="61">
        <f t="shared" si="19"/>
        <v>9.6004839999999998</v>
      </c>
      <c r="L77" s="139">
        <f t="shared" si="14"/>
        <v>192.00968</v>
      </c>
      <c r="M77" s="134"/>
      <c r="N77" s="148">
        <f>M77*K77</f>
        <v>0</v>
      </c>
      <c r="O77" s="154">
        <f t="shared" si="20"/>
        <v>0</v>
      </c>
      <c r="P77" s="134">
        <v>20</v>
      </c>
      <c r="Q77" s="148">
        <f>P77*K77</f>
        <v>192.00968</v>
      </c>
      <c r="R77" s="151">
        <f t="shared" si="18"/>
        <v>1</v>
      </c>
    </row>
    <row r="78" spans="3:18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141">
        <f>L79+L80+L81+L82</f>
        <v>1081.1061587699999</v>
      </c>
      <c r="M78" s="134"/>
      <c r="N78" s="134"/>
      <c r="O78" s="154"/>
      <c r="P78" s="134"/>
      <c r="Q78" s="134"/>
      <c r="R78" s="151"/>
    </row>
    <row r="79" spans="3:18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402.01</v>
      </c>
      <c r="J79" s="55">
        <f>J5</f>
        <v>0.14019999999999999</v>
      </c>
      <c r="K79" s="61">
        <f t="shared" si="19"/>
        <v>458.371802</v>
      </c>
      <c r="L79" s="138">
        <f t="shared" si="14"/>
        <v>114.5929505</v>
      </c>
      <c r="M79" s="134"/>
      <c r="N79" s="148">
        <f>M79*K79</f>
        <v>0</v>
      </c>
      <c r="O79" s="154">
        <f t="shared" si="20"/>
        <v>0</v>
      </c>
      <c r="P79" s="134">
        <v>0.25</v>
      </c>
      <c r="Q79" s="148">
        <f>P79*K79</f>
        <v>114.5929505</v>
      </c>
      <c r="R79" s="151">
        <f t="shared" si="18"/>
        <v>1</v>
      </c>
    </row>
    <row r="80" spans="3:18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57.39</v>
      </c>
      <c r="J80" s="65">
        <f>J5</f>
        <v>0.14019999999999999</v>
      </c>
      <c r="K80" s="61">
        <f t="shared" si="19"/>
        <v>65.436077999999995</v>
      </c>
      <c r="L80" s="142">
        <f t="shared" si="14"/>
        <v>130.87215599999999</v>
      </c>
      <c r="M80" s="134"/>
      <c r="N80" s="148">
        <f>M80*K80</f>
        <v>0</v>
      </c>
      <c r="O80" s="154">
        <f t="shared" si="20"/>
        <v>0</v>
      </c>
      <c r="P80" s="134">
        <v>2</v>
      </c>
      <c r="Q80" s="148">
        <f>P80*K80</f>
        <v>130.87215599999999</v>
      </c>
      <c r="R80" s="151">
        <f t="shared" si="18"/>
        <v>1</v>
      </c>
    </row>
    <row r="81" spans="3:18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77.349999999999994</v>
      </c>
      <c r="J81" s="65">
        <f>J5</f>
        <v>0.14019999999999999</v>
      </c>
      <c r="K81" s="61">
        <f t="shared" si="19"/>
        <v>88.194469999999995</v>
      </c>
      <c r="L81" s="142">
        <f t="shared" si="14"/>
        <v>793.75022999999999</v>
      </c>
      <c r="M81" s="134"/>
      <c r="N81" s="148">
        <f>M81*K81</f>
        <v>0</v>
      </c>
      <c r="O81" s="154">
        <f t="shared" si="20"/>
        <v>0</v>
      </c>
      <c r="P81" s="134">
        <v>9</v>
      </c>
      <c r="Q81" s="148">
        <f t="shared" ref="Q81:Q82" si="21">P81*K81</f>
        <v>793.75022999999999</v>
      </c>
      <c r="R81" s="151">
        <f t="shared" si="18"/>
        <v>1</v>
      </c>
    </row>
    <row r="82" spans="3:18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314.81</v>
      </c>
      <c r="J82" s="73">
        <f>J4</f>
        <v>0.2097</v>
      </c>
      <c r="K82" s="71">
        <f t="shared" si="19"/>
        <v>380.82565699999998</v>
      </c>
      <c r="L82" s="146">
        <f t="shared" si="14"/>
        <v>41.890822270000001</v>
      </c>
      <c r="M82" s="134"/>
      <c r="N82" s="148">
        <f>M82*K82</f>
        <v>0</v>
      </c>
      <c r="O82" s="154">
        <f t="shared" si="20"/>
        <v>0</v>
      </c>
      <c r="P82" s="134">
        <v>0.11</v>
      </c>
      <c r="Q82" s="148">
        <f t="shared" si="21"/>
        <v>41.890822270000001</v>
      </c>
      <c r="R82" s="151">
        <f t="shared" si="18"/>
        <v>1</v>
      </c>
    </row>
    <row r="83" spans="3:18" ht="16.5" thickTop="1" thickBot="1" x14ac:dyDescent="0.3">
      <c r="K83" s="35"/>
      <c r="M83" s="214">
        <f>M15+M38</f>
        <v>49279.277736369993</v>
      </c>
      <c r="N83" s="188"/>
      <c r="O83" s="188"/>
    </row>
    <row r="84" spans="3:18" ht="15.75" thickTop="1" x14ac:dyDescent="0.25">
      <c r="C84" s="110" t="s">
        <v>256</v>
      </c>
    </row>
    <row r="85" spans="3:18" x14ac:dyDescent="0.25">
      <c r="C85" s="110"/>
    </row>
    <row r="88" spans="3:18" x14ac:dyDescent="0.25">
      <c r="F88" t="s">
        <v>134</v>
      </c>
    </row>
    <row r="89" spans="3:18" x14ac:dyDescent="0.25">
      <c r="F89" s="27" t="s">
        <v>235</v>
      </c>
    </row>
    <row r="90" spans="3:18" x14ac:dyDescent="0.25">
      <c r="F90" s="27" t="s">
        <v>236</v>
      </c>
    </row>
  </sheetData>
  <mergeCells count="20">
    <mergeCell ref="M11:O11"/>
    <mergeCell ref="M37:O37"/>
    <mergeCell ref="P37:R37"/>
    <mergeCell ref="M38:O38"/>
    <mergeCell ref="P38:R38"/>
    <mergeCell ref="M14:O14"/>
    <mergeCell ref="P14:R14"/>
    <mergeCell ref="P15:R15"/>
    <mergeCell ref="M15:O15"/>
    <mergeCell ref="C2:L2"/>
    <mergeCell ref="M2:O3"/>
    <mergeCell ref="P2:R3"/>
    <mergeCell ref="K4:L5"/>
    <mergeCell ref="M4:O5"/>
    <mergeCell ref="P4:R5"/>
    <mergeCell ref="M60:O60"/>
    <mergeCell ref="P60:R60"/>
    <mergeCell ref="M83:O83"/>
    <mergeCell ref="M61:O61"/>
    <mergeCell ref="P61:R61"/>
  </mergeCells>
  <conditionalFormatting sqref="D12:E82">
    <cfRule type="expression" dxfId="38" priority="3" stopIfTrue="1">
      <formula>OR($G12="M",$G12="A")</formula>
    </cfRule>
  </conditionalFormatting>
  <conditionalFormatting sqref="F12:F82">
    <cfRule type="expression" dxfId="37" priority="2" stopIfTrue="1">
      <formula>OR($G12="M",$G12="A")</formula>
    </cfRule>
  </conditionalFormatting>
  <conditionalFormatting sqref="G12:J82">
    <cfRule type="expression" dxfId="36" priority="1" stopIfTrue="1">
      <formula>OR($G12="M",$G12="A")</formula>
    </cfRule>
  </conditionalFormatting>
  <conditionalFormatting sqref="K12:K83">
    <cfRule type="expression" dxfId="35" priority="5" stopIfTrue="1">
      <formula>OR($G12="M",$G12="A")</formula>
    </cfRule>
  </conditionalFormatting>
  <conditionalFormatting sqref="L12:L82 K12:K83">
    <cfRule type="expression" dxfId="34" priority="4" stopIfTrue="1">
      <formula>OR($G12="M",$G12="A")</formula>
    </cfRule>
  </conditionalFormatting>
  <dataValidations disablePrompts="1" count="2">
    <dataValidation type="list" allowBlank="1" showInputMessage="1" showErrorMessage="1" sqref="D12:D82" xr:uid="{91BCA3E5-0765-403E-96B3-36E83FE40B91}">
      <formula1>"SINAPI,SINAPI-I,SICRO,Composição,Cotação"</formula1>
    </dataValidation>
    <dataValidation type="decimal" operator="greaterThan" allowBlank="1" showInputMessage="1" showErrorMessage="1" errorTitle="Dado inválido" error="Informar número maior que zero!" sqref="J15 J23:K23 I12:I82" xr:uid="{0AB50010-935B-4C6F-AFEF-908EF9E56371}">
      <formula1>0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16C18-BB36-4E10-B05C-C5CEB64551FB}">
  <sheetPr>
    <pageSetUpPr fitToPage="1"/>
  </sheetPr>
  <dimension ref="C1:R90"/>
  <sheetViews>
    <sheetView workbookViewId="0">
      <selection activeCell="P4" sqref="P4:R5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5.42578125" customWidth="1"/>
    <col min="14" max="14" width="14.7109375" customWidth="1"/>
    <col min="15" max="15" width="11.42578125" customWidth="1"/>
    <col min="16" max="16" width="13.140625" customWidth="1"/>
    <col min="17" max="17" width="13.5703125" customWidth="1"/>
    <col min="18" max="18" width="9.7109375" customWidth="1"/>
  </cols>
  <sheetData>
    <row r="1" spans="3:18" ht="15.75" thickBot="1" x14ac:dyDescent="0.3"/>
    <row r="2" spans="3:18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1"/>
      <c r="M2" s="192" t="s">
        <v>252</v>
      </c>
      <c r="N2" s="193"/>
      <c r="O2" s="194"/>
      <c r="P2" s="192" t="s">
        <v>246</v>
      </c>
      <c r="Q2" s="193"/>
      <c r="R2" s="194"/>
    </row>
    <row r="3" spans="3:18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  <c r="M3" s="195"/>
      <c r="N3" s="196"/>
      <c r="O3" s="197"/>
      <c r="P3" s="195"/>
      <c r="Q3" s="196"/>
      <c r="R3" s="197"/>
    </row>
    <row r="4" spans="3:18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198"/>
      <c r="M4" s="200" t="s">
        <v>254</v>
      </c>
      <c r="N4" s="201"/>
      <c r="O4" s="202"/>
      <c r="P4" s="206">
        <f>SUM(P38,P61)</f>
        <v>207978.68134014</v>
      </c>
      <c r="Q4" s="207"/>
      <c r="R4" s="207"/>
    </row>
    <row r="5" spans="3:18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99"/>
      <c r="M5" s="203"/>
      <c r="N5" s="204"/>
      <c r="O5" s="205"/>
      <c r="P5" s="207"/>
      <c r="Q5" s="207"/>
      <c r="R5" s="207"/>
    </row>
    <row r="6" spans="3:18" ht="15.75" thickBot="1" x14ac:dyDescent="0.3">
      <c r="C6" s="39" t="s">
        <v>139</v>
      </c>
      <c r="D6" t="s">
        <v>140</v>
      </c>
      <c r="J6" s="33"/>
      <c r="M6" s="134"/>
      <c r="N6" s="134"/>
      <c r="O6" s="152"/>
      <c r="P6" s="134"/>
      <c r="Q6" s="134"/>
      <c r="R6" s="134"/>
    </row>
    <row r="7" spans="3:18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  <c r="M7" s="134"/>
      <c r="N7" s="134"/>
      <c r="O7" s="152"/>
      <c r="P7" s="134"/>
      <c r="Q7" s="134"/>
      <c r="R7" s="134"/>
    </row>
    <row r="8" spans="3:18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  <c r="M8" s="134"/>
      <c r="N8" s="134"/>
      <c r="O8" s="152"/>
      <c r="P8" s="134"/>
      <c r="Q8" s="134"/>
      <c r="R8" s="134"/>
    </row>
    <row r="9" spans="3:18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  <c r="M9" s="149" t="s">
        <v>234</v>
      </c>
      <c r="N9" s="30" t="s">
        <v>74</v>
      </c>
      <c r="O9" s="100" t="s">
        <v>71</v>
      </c>
      <c r="P9" s="149" t="s">
        <v>234</v>
      </c>
      <c r="Q9" s="30" t="s">
        <v>74</v>
      </c>
      <c r="R9" s="30" t="s">
        <v>71</v>
      </c>
    </row>
    <row r="10" spans="3:18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402703.70274703996</v>
      </c>
      <c r="M10" s="147"/>
      <c r="N10" s="134"/>
      <c r="O10" s="152"/>
      <c r="P10" s="134"/>
      <c r="Q10" s="134"/>
      <c r="R10" s="134"/>
    </row>
    <row r="11" spans="3:18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  <c r="M11" s="208"/>
      <c r="N11" s="209"/>
      <c r="O11" s="209"/>
      <c r="P11" s="134"/>
      <c r="Q11" s="134"/>
      <c r="R11" s="134"/>
    </row>
    <row r="12" spans="3:18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  <c r="M12" s="134"/>
      <c r="N12" s="134"/>
      <c r="O12" s="152"/>
      <c r="P12" s="134"/>
      <c r="Q12" s="134"/>
      <c r="R12" s="134"/>
    </row>
    <row r="13" spans="3:18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  <c r="M13" s="134"/>
      <c r="N13" s="134"/>
      <c r="O13" s="152"/>
      <c r="P13" s="134"/>
      <c r="Q13" s="134"/>
      <c r="R13" s="134"/>
    </row>
    <row r="14" spans="3:18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167813.57465344996</v>
      </c>
      <c r="M14" s="134"/>
      <c r="N14" s="134"/>
      <c r="O14" s="152"/>
      <c r="P14" s="134"/>
      <c r="Q14" s="134"/>
      <c r="R14" s="134"/>
    </row>
    <row r="15" spans="3:18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42253.177498089994</v>
      </c>
      <c r="M15" s="134"/>
      <c r="N15" s="134"/>
      <c r="O15" s="152"/>
      <c r="P15" s="134"/>
      <c r="Q15" s="134"/>
      <c r="R15" s="134"/>
    </row>
    <row r="16" spans="3:18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1772.60740257</v>
      </c>
      <c r="M16" s="134"/>
      <c r="N16" s="148">
        <f>M16*K16</f>
        <v>0</v>
      </c>
      <c r="O16" s="153"/>
      <c r="P16" s="134"/>
      <c r="Q16" s="134"/>
      <c r="R16" s="134"/>
    </row>
    <row r="17" spans="3:18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3203.1888239999998</v>
      </c>
      <c r="M17" s="134"/>
      <c r="N17" s="148">
        <f t="shared" ref="N17:N22" si="3">M17*K17</f>
        <v>0</v>
      </c>
      <c r="O17" s="153"/>
      <c r="P17" s="134"/>
      <c r="Q17" s="134" t="s">
        <v>248</v>
      </c>
      <c r="R17" s="134"/>
    </row>
    <row r="18" spans="3:18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1726.8739472</v>
      </c>
      <c r="M18" s="134"/>
      <c r="N18" s="148">
        <f t="shared" si="3"/>
        <v>0</v>
      </c>
      <c r="O18" s="153"/>
      <c r="P18" s="134"/>
      <c r="Q18" s="134"/>
      <c r="R18" s="134"/>
    </row>
    <row r="19" spans="3:18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1843.0965006000001</v>
      </c>
      <c r="M19" s="134"/>
      <c r="N19" s="148">
        <f t="shared" si="3"/>
        <v>0</v>
      </c>
      <c r="O19" s="153"/>
      <c r="P19" s="134"/>
      <c r="Q19" s="134"/>
      <c r="R19" s="134"/>
    </row>
    <row r="20" spans="3:18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67.599999999999994</v>
      </c>
      <c r="J20" s="65">
        <f t="shared" ref="J20" si="4">$J$5</f>
        <v>0.14019999999999999</v>
      </c>
      <c r="K20" s="61">
        <f t="shared" si="2"/>
        <v>77.077519999999993</v>
      </c>
      <c r="L20" s="142">
        <f t="shared" si="0"/>
        <v>11595.542108799998</v>
      </c>
      <c r="M20" s="134"/>
      <c r="N20" s="148">
        <f t="shared" si="3"/>
        <v>0</v>
      </c>
      <c r="O20" s="153"/>
      <c r="P20" s="134"/>
      <c r="Q20" s="134"/>
      <c r="R20" s="134"/>
    </row>
    <row r="21" spans="3:18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10134.870954919999</v>
      </c>
      <c r="M21" s="134"/>
      <c r="N21" s="148">
        <f t="shared" si="3"/>
        <v>0</v>
      </c>
      <c r="O21" s="153"/>
      <c r="P21" s="134"/>
      <c r="Q21" s="134"/>
      <c r="R21" s="134"/>
    </row>
    <row r="22" spans="3:18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1237.5999999999999</v>
      </c>
      <c r="J22" s="60">
        <f t="shared" ref="J22:J25" si="5">$J$13</f>
        <v>0.2097</v>
      </c>
      <c r="K22" s="61">
        <f>(J22*I22)+I22</f>
        <v>1497.1247199999998</v>
      </c>
      <c r="L22" s="139">
        <f t="shared" si="0"/>
        <v>11976.997759999998</v>
      </c>
      <c r="M22" s="148"/>
      <c r="N22" s="148">
        <f t="shared" si="3"/>
        <v>0</v>
      </c>
      <c r="O22" s="153"/>
      <c r="P22" s="134"/>
      <c r="Q22" s="134"/>
      <c r="R22" s="134"/>
    </row>
    <row r="23" spans="3:18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114507.49227199999</v>
      </c>
      <c r="M23" s="134"/>
      <c r="N23" s="134"/>
      <c r="O23" s="152"/>
      <c r="P23" s="134"/>
      <c r="Q23" s="134"/>
      <c r="R23" s="134"/>
    </row>
    <row r="24" spans="3:18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38.74</v>
      </c>
      <c r="J24" s="55">
        <f t="shared" si="5"/>
        <v>0.2097</v>
      </c>
      <c r="K24" s="61">
        <f t="shared" ref="K24:K71" si="6">(J24*I24)+I24</f>
        <v>46.863778000000003</v>
      </c>
      <c r="L24" s="138">
        <f t="shared" si="0"/>
        <v>10497.486272</v>
      </c>
      <c r="M24" s="134"/>
      <c r="N24" s="134"/>
      <c r="O24" s="152"/>
      <c r="P24" s="134"/>
      <c r="Q24" s="134"/>
      <c r="R24" s="134"/>
    </row>
    <row r="25" spans="3:18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v>71.650000000000006</v>
      </c>
      <c r="J25" s="65">
        <f t="shared" si="5"/>
        <v>0.2097</v>
      </c>
      <c r="K25" s="61">
        <f t="shared" si="6"/>
        <v>86.675004999999999</v>
      </c>
      <c r="L25" s="142">
        <f t="shared" si="0"/>
        <v>104010.00599999999</v>
      </c>
      <c r="M25" s="134"/>
      <c r="N25" s="134"/>
      <c r="O25" s="152"/>
      <c r="P25" s="134"/>
      <c r="Q25" s="134"/>
      <c r="R25" s="134"/>
    </row>
    <row r="26" spans="3:18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  <c r="M26" s="134"/>
      <c r="N26" s="134"/>
      <c r="O26" s="152"/>
      <c r="P26" s="134"/>
      <c r="Q26" s="134"/>
      <c r="R26" s="134"/>
    </row>
    <row r="27" spans="3:18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6"/>
        <v>9.2542050000000007</v>
      </c>
      <c r="L27" s="138">
        <f t="shared" si="0"/>
        <v>3508.17657345</v>
      </c>
      <c r="M27" s="134"/>
      <c r="N27" s="134"/>
      <c r="O27" s="152"/>
      <c r="P27" s="134"/>
      <c r="Q27" s="134"/>
      <c r="R27" s="134"/>
    </row>
    <row r="28" spans="3:18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6"/>
        <v>586.68030599999997</v>
      </c>
      <c r="L28" s="139">
        <f t="shared" si="0"/>
        <v>5913.7374844799997</v>
      </c>
      <c r="M28" s="134"/>
      <c r="N28" s="134"/>
      <c r="O28" s="152"/>
      <c r="P28" s="134"/>
      <c r="Q28" s="134"/>
      <c r="R28" s="134"/>
    </row>
    <row r="29" spans="3:18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  <c r="M29" s="134"/>
      <c r="N29" s="134"/>
      <c r="O29" s="152"/>
      <c r="P29" s="134"/>
      <c r="Q29" s="134"/>
      <c r="R29" s="134"/>
    </row>
    <row r="30" spans="3:18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6"/>
        <v>586.68030599999997</v>
      </c>
      <c r="L30" s="142">
        <f t="shared" si="0"/>
        <v>357.87498665999999</v>
      </c>
      <c r="M30" s="134"/>
      <c r="N30" s="134"/>
      <c r="O30" s="152"/>
      <c r="P30" s="134"/>
      <c r="Q30" s="134"/>
      <c r="R30" s="134"/>
    </row>
    <row r="31" spans="3:18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6"/>
        <v>9.6004839999999998</v>
      </c>
      <c r="L31" s="139">
        <f t="shared" si="0"/>
        <v>192.00968</v>
      </c>
      <c r="M31" s="134"/>
      <c r="N31" s="134"/>
      <c r="O31" s="152"/>
      <c r="P31" s="134"/>
      <c r="Q31" s="134"/>
      <c r="R31" s="134"/>
    </row>
    <row r="32" spans="3:18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  <c r="M32" s="134"/>
      <c r="N32" s="134"/>
      <c r="O32" s="152"/>
      <c r="P32" s="134"/>
      <c r="Q32" s="134"/>
      <c r="R32" s="134"/>
    </row>
    <row r="33" spans="3:18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6"/>
        <v>458.371802</v>
      </c>
      <c r="L33" s="138">
        <f t="shared" si="0"/>
        <v>114.5929505</v>
      </c>
      <c r="M33" s="134"/>
      <c r="N33" s="134"/>
      <c r="O33" s="152"/>
      <c r="P33" s="134"/>
      <c r="Q33" s="134"/>
      <c r="R33" s="134"/>
    </row>
    <row r="34" spans="3:18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6"/>
        <v>65.436077999999995</v>
      </c>
      <c r="L34" s="142">
        <f t="shared" si="0"/>
        <v>130.87215599999999</v>
      </c>
      <c r="M34" s="134"/>
      <c r="N34" s="134"/>
      <c r="O34" s="152"/>
      <c r="P34" s="134"/>
      <c r="Q34" s="134"/>
      <c r="R34" s="134"/>
    </row>
    <row r="35" spans="3:18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6"/>
        <v>88.194469999999995</v>
      </c>
      <c r="L35" s="142">
        <f t="shared" si="0"/>
        <v>793.75022999999999</v>
      </c>
      <c r="M35" s="134"/>
      <c r="N35" s="134"/>
      <c r="O35" s="152"/>
      <c r="P35" s="134"/>
      <c r="Q35" s="134"/>
      <c r="R35" s="134"/>
    </row>
    <row r="36" spans="3:18" ht="23.25" thickBot="1" x14ac:dyDescent="0.3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6"/>
        <v>380.82565699999998</v>
      </c>
      <c r="L36" s="139">
        <f t="shared" si="0"/>
        <v>41.890822270000001</v>
      </c>
      <c r="M36" s="134"/>
      <c r="N36" s="134"/>
      <c r="O36" s="152"/>
      <c r="P36" s="134"/>
      <c r="Q36" s="134"/>
      <c r="R36" s="134"/>
    </row>
    <row r="37" spans="3:18" ht="16.5" thickTop="1" thickBot="1" x14ac:dyDescent="0.3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127114.92092488999</v>
      </c>
      <c r="M37" s="188" t="s">
        <v>247</v>
      </c>
      <c r="N37" s="188"/>
      <c r="O37" s="188"/>
      <c r="P37" s="189" t="s">
        <v>240</v>
      </c>
      <c r="Q37" s="190"/>
      <c r="R37" s="191"/>
    </row>
    <row r="38" spans="3:18" ht="16.5" thickTop="1" thickBot="1" x14ac:dyDescent="0.3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36052.844327239996</v>
      </c>
      <c r="M38" s="215">
        <f>SUM(N39:N59)</f>
        <v>39921.450894720001</v>
      </c>
      <c r="N38" s="216"/>
      <c r="O38" s="217"/>
      <c r="P38" s="211">
        <f>SUM(Q39:Q59)</f>
        <v>106194.40570872001</v>
      </c>
      <c r="Q38" s="212"/>
      <c r="R38" s="213"/>
    </row>
    <row r="39" spans="3:18" ht="68.25" thickTop="1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5.87</v>
      </c>
      <c r="J39" s="55">
        <f>J4</f>
        <v>0.2097</v>
      </c>
      <c r="K39" s="61">
        <f t="shared" si="6"/>
        <v>7.1009390000000003</v>
      </c>
      <c r="L39" s="138">
        <f>K39*H39</f>
        <v>1145.31045131</v>
      </c>
      <c r="M39" s="134">
        <v>161.29</v>
      </c>
      <c r="N39" s="148">
        <f t="shared" ref="N39:N44" si="7">M39*K39</f>
        <v>1145.31045131</v>
      </c>
      <c r="O39" s="155">
        <f t="shared" ref="O39:O44" si="8">N39/L39</f>
        <v>1</v>
      </c>
      <c r="P39" s="134">
        <v>161.29</v>
      </c>
      <c r="Q39" s="148">
        <f>P39*K39</f>
        <v>1145.31045131</v>
      </c>
      <c r="R39" s="156">
        <f t="shared" ref="R39:R44" si="9">Q39/L39</f>
        <v>1</v>
      </c>
    </row>
    <row r="40" spans="3:18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17.7</v>
      </c>
      <c r="J40" s="65">
        <f>J4</f>
        <v>0.2097</v>
      </c>
      <c r="K40" s="61">
        <f t="shared" si="6"/>
        <v>21.41169</v>
      </c>
      <c r="L40" s="142">
        <f t="shared" si="0"/>
        <v>2021.2635360000002</v>
      </c>
      <c r="M40" s="134">
        <v>94.4</v>
      </c>
      <c r="N40" s="148">
        <f t="shared" si="7"/>
        <v>2021.2635360000002</v>
      </c>
      <c r="O40" s="155">
        <f t="shared" si="8"/>
        <v>1</v>
      </c>
      <c r="P40" s="134">
        <v>161.29</v>
      </c>
      <c r="Q40" s="148">
        <f>M40*K40</f>
        <v>2021.2635360000002</v>
      </c>
      <c r="R40" s="156">
        <f t="shared" si="9"/>
        <v>1</v>
      </c>
    </row>
    <row r="41" spans="3:18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38.43</v>
      </c>
      <c r="J41" s="65">
        <f>J5</f>
        <v>0.14019999999999999</v>
      </c>
      <c r="K41" s="61">
        <f t="shared" si="6"/>
        <v>43.817886000000001</v>
      </c>
      <c r="L41" s="142">
        <f t="shared" si="0"/>
        <v>1726.4247084000001</v>
      </c>
      <c r="M41" s="134">
        <v>39.4</v>
      </c>
      <c r="N41" s="148">
        <f t="shared" si="7"/>
        <v>1726.4247084000001</v>
      </c>
      <c r="O41" s="155">
        <f t="shared" si="8"/>
        <v>1</v>
      </c>
      <c r="P41" s="134">
        <v>39.4</v>
      </c>
      <c r="Q41" s="148">
        <f>M41*K41</f>
        <v>1726.4247084000001</v>
      </c>
      <c r="R41" s="156">
        <f t="shared" si="9"/>
        <v>1</v>
      </c>
    </row>
    <row r="42" spans="3:18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38.67</v>
      </c>
      <c r="J42" s="65">
        <f>J4</f>
        <v>0.2097</v>
      </c>
      <c r="K42" s="61">
        <f t="shared" si="6"/>
        <v>46.779099000000002</v>
      </c>
      <c r="L42" s="142">
        <f t="shared" si="0"/>
        <v>1843.0965006000001</v>
      </c>
      <c r="M42" s="134">
        <v>39.4</v>
      </c>
      <c r="N42" s="148">
        <f t="shared" si="7"/>
        <v>1843.0965006000001</v>
      </c>
      <c r="O42" s="155">
        <f t="shared" si="8"/>
        <v>1</v>
      </c>
      <c r="P42" s="134">
        <v>39.4</v>
      </c>
      <c r="Q42" s="148">
        <f>M42*K42</f>
        <v>1843.0965006000001</v>
      </c>
      <c r="R42" s="156">
        <f t="shared" si="9"/>
        <v>1</v>
      </c>
    </row>
    <row r="43" spans="3:18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67.599999999999994</v>
      </c>
      <c r="J43" s="65">
        <f>J4</f>
        <v>0.2097</v>
      </c>
      <c r="K43" s="61">
        <f t="shared" si="6"/>
        <v>81.775719999999993</v>
      </c>
      <c r="L43" s="143">
        <f t="shared" si="0"/>
        <v>8405.7262587999994</v>
      </c>
      <c r="M43" s="134">
        <v>102.79</v>
      </c>
      <c r="N43" s="157">
        <f t="shared" si="7"/>
        <v>8405.7262587999994</v>
      </c>
      <c r="O43" s="155">
        <f t="shared" si="8"/>
        <v>1</v>
      </c>
      <c r="P43" s="134">
        <v>102.79</v>
      </c>
      <c r="Q43" s="148">
        <f>M43*K43</f>
        <v>8405.7262587999994</v>
      </c>
      <c r="R43" s="156">
        <f t="shared" si="9"/>
        <v>1</v>
      </c>
    </row>
    <row r="44" spans="3:18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56.51</v>
      </c>
      <c r="J44" s="65">
        <f>J4</f>
        <v>0.2097</v>
      </c>
      <c r="K44" s="61">
        <f t="shared" si="6"/>
        <v>68.360146999999998</v>
      </c>
      <c r="L44" s="143">
        <f t="shared" si="0"/>
        <v>7436.90039213</v>
      </c>
      <c r="M44" s="134">
        <v>108.79</v>
      </c>
      <c r="N44" s="157">
        <f t="shared" si="7"/>
        <v>7436.90039213</v>
      </c>
      <c r="O44" s="155">
        <f t="shared" si="8"/>
        <v>1</v>
      </c>
      <c r="P44" s="134">
        <v>108.79</v>
      </c>
      <c r="Q44" s="157">
        <f>M44*K44</f>
        <v>7436.90039213</v>
      </c>
      <c r="R44" s="156">
        <f t="shared" si="9"/>
        <v>1</v>
      </c>
    </row>
    <row r="45" spans="3:18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1237.5999999999999</v>
      </c>
      <c r="J45" s="60">
        <f>J4</f>
        <v>0.2097</v>
      </c>
      <c r="K45" s="61">
        <f t="shared" si="6"/>
        <v>1497.1247199999998</v>
      </c>
      <c r="L45" s="144">
        <f t="shared" si="0"/>
        <v>13474.122479999998</v>
      </c>
      <c r="M45" s="134"/>
      <c r="N45" s="134"/>
      <c r="O45" s="152"/>
      <c r="P45" s="134"/>
      <c r="Q45" s="134"/>
      <c r="R45" s="134"/>
    </row>
    <row r="46" spans="3:18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83615.683861480007</v>
      </c>
      <c r="M46" s="134"/>
      <c r="N46" s="134"/>
      <c r="O46" s="152"/>
      <c r="P46" s="134"/>
      <c r="Q46" s="134"/>
      <c r="R46" s="134"/>
    </row>
    <row r="47" spans="3:18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38.74</v>
      </c>
      <c r="J47" s="55">
        <f>J4</f>
        <v>0.2097</v>
      </c>
      <c r="K47" s="61">
        <f t="shared" si="6"/>
        <v>46.863778000000003</v>
      </c>
      <c r="L47" s="145">
        <f t="shared" si="0"/>
        <v>7341.6794614800001</v>
      </c>
      <c r="M47" s="134">
        <v>18.66</v>
      </c>
      <c r="N47" s="148">
        <f>M47*K47</f>
        <v>874.47809748000009</v>
      </c>
      <c r="O47" s="154">
        <f>N47/L47</f>
        <v>0.11911145155112984</v>
      </c>
      <c r="P47" s="134">
        <v>156.66</v>
      </c>
      <c r="Q47" s="148">
        <f>P47*K47</f>
        <v>7341.6794614800001</v>
      </c>
      <c r="R47" s="151">
        <f>Q47/L47</f>
        <v>1</v>
      </c>
    </row>
    <row r="48" spans="3:18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v>71.650000000000006</v>
      </c>
      <c r="J48" s="65">
        <f>J47</f>
        <v>0.2097</v>
      </c>
      <c r="K48" s="61">
        <f t="shared" si="6"/>
        <v>86.675004999999999</v>
      </c>
      <c r="L48" s="142">
        <f t="shared" si="0"/>
        <v>76274.004400000005</v>
      </c>
      <c r="M48" s="134">
        <v>190</v>
      </c>
      <c r="N48" s="148">
        <f>M48*K48</f>
        <v>16468.250950000001</v>
      </c>
      <c r="O48" s="154">
        <f>N48/L48</f>
        <v>0.21590909090909091</v>
      </c>
      <c r="P48" s="134">
        <v>880</v>
      </c>
      <c r="Q48" s="148">
        <f>P48*K48</f>
        <v>76274.004400000005</v>
      </c>
      <c r="R48" s="151">
        <f>Q48/L48</f>
        <v>1</v>
      </c>
    </row>
    <row r="49" spans="3:18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  <c r="M49" s="134"/>
      <c r="N49" s="134"/>
      <c r="O49" s="152"/>
      <c r="P49" s="134"/>
      <c r="Q49" s="134"/>
      <c r="R49" s="134"/>
    </row>
    <row r="50" spans="3:18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7.65</v>
      </c>
      <c r="J50" s="55">
        <f>J48</f>
        <v>0.2097</v>
      </c>
      <c r="K50" s="61">
        <f t="shared" si="6"/>
        <v>9.2542050000000007</v>
      </c>
      <c r="L50" s="138">
        <f t="shared" si="0"/>
        <v>1360.3681350000002</v>
      </c>
      <c r="M50" s="134"/>
      <c r="N50" s="134"/>
      <c r="O50" s="152"/>
      <c r="P50" s="134"/>
      <c r="Q50" s="134"/>
      <c r="R50" s="134"/>
    </row>
    <row r="51" spans="3:18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484.98</v>
      </c>
      <c r="J51" s="60">
        <f>J4</f>
        <v>0.2097</v>
      </c>
      <c r="K51" s="61">
        <f t="shared" si="6"/>
        <v>586.68030599999997</v>
      </c>
      <c r="L51" s="139">
        <f t="shared" si="0"/>
        <v>4787.3112969599997</v>
      </c>
      <c r="M51" s="134"/>
      <c r="N51" s="134"/>
      <c r="O51" s="152"/>
      <c r="P51" s="134"/>
      <c r="Q51" s="134"/>
      <c r="R51" s="134"/>
    </row>
    <row r="52" spans="3:18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  <c r="M52" s="134"/>
      <c r="N52" s="134"/>
      <c r="O52" s="152"/>
      <c r="P52" s="134"/>
      <c r="Q52" s="134"/>
      <c r="R52" s="134"/>
    </row>
    <row r="53" spans="3:18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484.98</v>
      </c>
      <c r="J53" s="65">
        <f>J4</f>
        <v>0.2097</v>
      </c>
      <c r="K53" s="61">
        <f t="shared" si="6"/>
        <v>586.68030599999997</v>
      </c>
      <c r="L53" s="142">
        <f t="shared" si="0"/>
        <v>140.80327344</v>
      </c>
      <c r="M53" s="134"/>
      <c r="N53" s="134"/>
      <c r="O53" s="152"/>
      <c r="P53" s="134"/>
      <c r="Q53" s="134"/>
      <c r="R53" s="134"/>
    </row>
    <row r="54" spans="3:18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8.42</v>
      </c>
      <c r="J54" s="65">
        <f>J5</f>
        <v>0.14019999999999999</v>
      </c>
      <c r="K54" s="61">
        <f t="shared" si="6"/>
        <v>9.6004839999999998</v>
      </c>
      <c r="L54" s="139">
        <f t="shared" si="0"/>
        <v>76.803871999999998</v>
      </c>
      <c r="M54" s="134"/>
      <c r="N54" s="134"/>
      <c r="O54" s="152"/>
      <c r="P54" s="134"/>
      <c r="Q54" s="134"/>
      <c r="R54" s="134"/>
    </row>
    <row r="55" spans="3:18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  <c r="M55" s="134"/>
      <c r="N55" s="134"/>
      <c r="O55" s="152"/>
      <c r="P55" s="134"/>
      <c r="Q55" s="134"/>
      <c r="R55" s="134"/>
    </row>
    <row r="56" spans="3:18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402.01</v>
      </c>
      <c r="J56" s="55">
        <f>J5</f>
        <v>0.14019999999999999</v>
      </c>
      <c r="K56" s="61">
        <f t="shared" si="6"/>
        <v>458.371802</v>
      </c>
      <c r="L56" s="138">
        <f t="shared" si="0"/>
        <v>114.5929505</v>
      </c>
      <c r="M56" s="134"/>
      <c r="N56" s="134"/>
      <c r="O56" s="152"/>
      <c r="P56" s="134"/>
      <c r="Q56" s="134"/>
      <c r="R56" s="134"/>
    </row>
    <row r="57" spans="3:18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57.39</v>
      </c>
      <c r="J57" s="65">
        <f>J5</f>
        <v>0.14019999999999999</v>
      </c>
      <c r="K57" s="61">
        <f t="shared" si="6"/>
        <v>65.436077999999995</v>
      </c>
      <c r="L57" s="142">
        <f t="shared" si="0"/>
        <v>130.87215599999999</v>
      </c>
      <c r="M57" s="134"/>
      <c r="N57" s="134"/>
      <c r="O57" s="152"/>
      <c r="P57" s="134"/>
      <c r="Q57" s="134"/>
      <c r="R57" s="134"/>
    </row>
    <row r="58" spans="3:18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77.349999999999994</v>
      </c>
      <c r="J58" s="65">
        <f>J5</f>
        <v>0.14019999999999999</v>
      </c>
      <c r="K58" s="61">
        <f t="shared" si="6"/>
        <v>88.194469999999995</v>
      </c>
      <c r="L58" s="142">
        <f t="shared" si="0"/>
        <v>793.75022999999999</v>
      </c>
      <c r="M58" s="134"/>
      <c r="N58" s="134"/>
      <c r="O58" s="152"/>
      <c r="P58" s="134"/>
      <c r="Q58" s="134"/>
      <c r="R58" s="134"/>
    </row>
    <row r="59" spans="3:18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314.81</v>
      </c>
      <c r="J59" s="60">
        <f>J4</f>
        <v>0.2097</v>
      </c>
      <c r="K59" s="61">
        <f t="shared" si="6"/>
        <v>380.82565699999998</v>
      </c>
      <c r="L59" s="139">
        <f t="shared" si="0"/>
        <v>41.890822270000001</v>
      </c>
      <c r="M59" s="134"/>
      <c r="N59" s="134"/>
      <c r="O59" s="152"/>
      <c r="P59" s="134"/>
      <c r="Q59" s="134"/>
      <c r="R59" s="134"/>
    </row>
    <row r="60" spans="3:18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101784.27563141999</v>
      </c>
      <c r="M60" s="208"/>
      <c r="N60" s="209"/>
      <c r="O60" s="218"/>
      <c r="P60" s="189" t="s">
        <v>240</v>
      </c>
      <c r="Q60" s="190"/>
      <c r="R60" s="191"/>
    </row>
    <row r="61" spans="3:18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19689.807929769999</v>
      </c>
      <c r="M61" s="219">
        <f>SUM(N62:N82)</f>
        <v>0</v>
      </c>
      <c r="N61" s="219"/>
      <c r="O61" s="219"/>
      <c r="P61" s="220">
        <f>SUM(Q62:Q82)</f>
        <v>101784.27563141999</v>
      </c>
      <c r="Q61" s="221"/>
      <c r="R61" s="222"/>
    </row>
    <row r="62" spans="3:18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5.87</v>
      </c>
      <c r="J62" s="55">
        <f>J13</f>
        <v>0.2097</v>
      </c>
      <c r="K62" s="61">
        <f t="shared" si="6"/>
        <v>7.1009390000000003</v>
      </c>
      <c r="L62" s="138">
        <f t="shared" ref="L62:L82" si="10">K62*H62</f>
        <v>755.75293777000013</v>
      </c>
      <c r="M62" s="134"/>
      <c r="N62" s="148"/>
      <c r="O62" s="154"/>
      <c r="P62" s="134">
        <v>106.43</v>
      </c>
      <c r="Q62" s="148">
        <f>P62*K62</f>
        <v>755.75293777000013</v>
      </c>
      <c r="R62" s="151">
        <f>Q62/L62</f>
        <v>1</v>
      </c>
    </row>
    <row r="63" spans="3:18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17.7</v>
      </c>
      <c r="J63" s="65">
        <f>J4</f>
        <v>0.2097</v>
      </c>
      <c r="K63" s="61">
        <f t="shared" si="6"/>
        <v>21.41169</v>
      </c>
      <c r="L63" s="142">
        <f t="shared" si="10"/>
        <v>1584.46506</v>
      </c>
      <c r="M63" s="134"/>
      <c r="N63" s="148"/>
      <c r="O63" s="154"/>
      <c r="P63" s="134">
        <v>74</v>
      </c>
      <c r="Q63" s="148">
        <f t="shared" ref="Q63:Q68" si="11">P63*K63</f>
        <v>1584.46506</v>
      </c>
      <c r="R63" s="151">
        <f t="shared" ref="R63:R68" si="12">Q63/L63</f>
        <v>1</v>
      </c>
    </row>
    <row r="64" spans="3:18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38.43</v>
      </c>
      <c r="J64" s="65">
        <f>J5</f>
        <v>0.14019999999999999</v>
      </c>
      <c r="K64" s="61">
        <f t="shared" si="6"/>
        <v>43.817886000000001</v>
      </c>
      <c r="L64" s="142">
        <f t="shared" si="10"/>
        <v>350.54308800000001</v>
      </c>
      <c r="M64" s="134"/>
      <c r="N64" s="148"/>
      <c r="O64" s="154"/>
      <c r="P64" s="134">
        <v>8</v>
      </c>
      <c r="Q64" s="148">
        <f t="shared" si="11"/>
        <v>350.54308800000001</v>
      </c>
      <c r="R64" s="151">
        <f t="shared" si="12"/>
        <v>1</v>
      </c>
    </row>
    <row r="65" spans="3:18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38.67</v>
      </c>
      <c r="J65" s="65">
        <f>J4</f>
        <v>0.2097</v>
      </c>
      <c r="K65" s="61">
        <f t="shared" si="6"/>
        <v>46.779099000000002</v>
      </c>
      <c r="L65" s="142">
        <f t="shared" si="10"/>
        <v>374.23279200000002</v>
      </c>
      <c r="M65" s="134"/>
      <c r="N65" s="148"/>
      <c r="O65" s="154"/>
      <c r="P65" s="134">
        <v>8</v>
      </c>
      <c r="Q65" s="148">
        <f t="shared" si="11"/>
        <v>374.23279200000002</v>
      </c>
      <c r="R65" s="151">
        <f t="shared" si="12"/>
        <v>1</v>
      </c>
    </row>
    <row r="66" spans="3:18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67.599999999999994</v>
      </c>
      <c r="J66" s="65">
        <f>J5</f>
        <v>0.14019999999999999</v>
      </c>
      <c r="K66" s="61">
        <f t="shared" si="6"/>
        <v>77.077519999999993</v>
      </c>
      <c r="L66" s="142">
        <f t="shared" si="10"/>
        <v>6474.5116799999996</v>
      </c>
      <c r="M66" s="134"/>
      <c r="N66" s="148"/>
      <c r="O66" s="154"/>
      <c r="P66" s="134">
        <v>84</v>
      </c>
      <c r="Q66" s="148">
        <f t="shared" si="11"/>
        <v>6474.5116799999996</v>
      </c>
      <c r="R66" s="151">
        <f t="shared" si="12"/>
        <v>1</v>
      </c>
    </row>
    <row r="67" spans="3:18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55.69</v>
      </c>
      <c r="J67" s="65">
        <f t="shared" ref="J67" si="13">J62</f>
        <v>0.2097</v>
      </c>
      <c r="K67" s="61">
        <f t="shared" si="6"/>
        <v>67.368192999999991</v>
      </c>
      <c r="L67" s="142">
        <f t="shared" si="10"/>
        <v>5658.9282119999989</v>
      </c>
      <c r="M67" s="134"/>
      <c r="N67" s="148"/>
      <c r="O67" s="154"/>
      <c r="P67" s="134">
        <v>84</v>
      </c>
      <c r="Q67" s="148">
        <f t="shared" si="11"/>
        <v>5658.9282119999989</v>
      </c>
      <c r="R67" s="151">
        <f t="shared" si="12"/>
        <v>1</v>
      </c>
    </row>
    <row r="68" spans="3:18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1237.5999999999999</v>
      </c>
      <c r="J68" s="60">
        <f>J4</f>
        <v>0.2097</v>
      </c>
      <c r="K68" s="61">
        <f t="shared" si="6"/>
        <v>1497.1247199999998</v>
      </c>
      <c r="L68" s="139">
        <f t="shared" si="10"/>
        <v>4491.3741599999994</v>
      </c>
      <c r="M68" s="134"/>
      <c r="N68" s="148"/>
      <c r="O68" s="154"/>
      <c r="P68" s="134">
        <v>3</v>
      </c>
      <c r="Q68" s="148">
        <f t="shared" si="11"/>
        <v>4491.3741599999994</v>
      </c>
      <c r="R68" s="151">
        <f t="shared" si="12"/>
        <v>1</v>
      </c>
    </row>
    <row r="69" spans="3:18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141">
        <f>L70+L71</f>
        <v>72040.828607999996</v>
      </c>
      <c r="M69" s="134"/>
      <c r="N69" s="148"/>
      <c r="O69" s="154"/>
      <c r="P69" s="134"/>
      <c r="Q69" s="134"/>
      <c r="R69" s="134"/>
    </row>
    <row r="70" spans="3:18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38.74</v>
      </c>
      <c r="J70" s="55">
        <f>J4</f>
        <v>0.2097</v>
      </c>
      <c r="K70" s="61">
        <f t="shared" si="6"/>
        <v>46.863778000000003</v>
      </c>
      <c r="L70" s="138">
        <f t="shared" si="10"/>
        <v>8248.0249280000007</v>
      </c>
      <c r="M70" s="134"/>
      <c r="N70" s="148">
        <f>M70*K70</f>
        <v>0</v>
      </c>
      <c r="O70" s="154">
        <f>N70/L70</f>
        <v>0</v>
      </c>
      <c r="P70" s="134">
        <v>176</v>
      </c>
      <c r="Q70" s="148">
        <f>P70*K70</f>
        <v>8248.0249280000007</v>
      </c>
      <c r="R70" s="151">
        <f>Q70/L70</f>
        <v>1</v>
      </c>
    </row>
    <row r="71" spans="3:18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v>71.650000000000006</v>
      </c>
      <c r="J71" s="65">
        <f>J4</f>
        <v>0.2097</v>
      </c>
      <c r="K71" s="61">
        <f t="shared" si="6"/>
        <v>86.675004999999999</v>
      </c>
      <c r="L71" s="142">
        <f t="shared" si="10"/>
        <v>63792.803679999997</v>
      </c>
      <c r="M71" s="134"/>
      <c r="N71" s="148"/>
      <c r="O71" s="154"/>
      <c r="P71" s="134">
        <v>736</v>
      </c>
      <c r="Q71" s="148">
        <f>P71*K71</f>
        <v>63792.803679999997</v>
      </c>
      <c r="R71" s="151">
        <f>Q71/L71</f>
        <v>1</v>
      </c>
    </row>
    <row r="72" spans="3:18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141">
        <f>L73+L74</f>
        <v>8422.6482682200003</v>
      </c>
      <c r="M72" s="134"/>
      <c r="N72" s="134"/>
      <c r="O72" s="152"/>
      <c r="P72" s="134"/>
      <c r="Q72" s="134"/>
      <c r="R72" s="151">
        <f t="shared" ref="R72:R82" si="14">Q72/L72</f>
        <v>0</v>
      </c>
    </row>
    <row r="73" spans="3:18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7.65</v>
      </c>
      <c r="J73" s="65">
        <f>J4</f>
        <v>0.2097</v>
      </c>
      <c r="K73" s="61">
        <f t="shared" ref="K73:K82" si="15">(J73*I73)+I73</f>
        <v>9.2542050000000007</v>
      </c>
      <c r="L73" s="142">
        <f t="shared" si="10"/>
        <v>168.05636280000002</v>
      </c>
      <c r="M73" s="134"/>
      <c r="N73" s="148">
        <f>M73*K73</f>
        <v>0</v>
      </c>
      <c r="O73" s="154">
        <f>N73/L73</f>
        <v>0</v>
      </c>
      <c r="P73" s="134">
        <v>18.16</v>
      </c>
      <c r="Q73" s="148">
        <f>P73*K73</f>
        <v>168.05636280000002</v>
      </c>
      <c r="R73" s="151">
        <f t="shared" si="14"/>
        <v>1</v>
      </c>
    </row>
    <row r="74" spans="3:18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484.98</v>
      </c>
      <c r="J74" s="60">
        <f>J4</f>
        <v>0.2097</v>
      </c>
      <c r="K74" s="61">
        <f t="shared" si="15"/>
        <v>586.68030599999997</v>
      </c>
      <c r="L74" s="139">
        <f t="shared" si="10"/>
        <v>8254.5919054200003</v>
      </c>
      <c r="M74" s="134"/>
      <c r="N74" s="148">
        <f>M74*K74</f>
        <v>0</v>
      </c>
      <c r="O74" s="154">
        <f>N74/L74</f>
        <v>0</v>
      </c>
      <c r="P74" s="134">
        <v>14.07</v>
      </c>
      <c r="Q74" s="148">
        <f>P74*K74</f>
        <v>8254.5919054200003</v>
      </c>
      <c r="R74" s="151">
        <f t="shared" si="14"/>
        <v>1</v>
      </c>
    </row>
    <row r="75" spans="3:18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141">
        <f>L76+L77</f>
        <v>549.88466665999999</v>
      </c>
      <c r="M75" s="134"/>
      <c r="N75" s="134"/>
      <c r="O75" s="154"/>
      <c r="P75" s="134"/>
      <c r="Q75" s="134"/>
      <c r="R75" s="151"/>
    </row>
    <row r="76" spans="3:18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484.98</v>
      </c>
      <c r="J76" s="65">
        <f>J73</f>
        <v>0.2097</v>
      </c>
      <c r="K76" s="61">
        <f t="shared" si="15"/>
        <v>586.68030599999997</v>
      </c>
      <c r="L76" s="142">
        <f t="shared" si="10"/>
        <v>357.87498665999999</v>
      </c>
      <c r="M76" s="134"/>
      <c r="N76" s="148">
        <f>M76*K76</f>
        <v>0</v>
      </c>
      <c r="O76" s="154">
        <f t="shared" ref="O76:O82" si="16">N76/L76</f>
        <v>0</v>
      </c>
      <c r="P76" s="134">
        <v>0.61</v>
      </c>
      <c r="Q76" s="148">
        <f>P76*K76</f>
        <v>357.87498665999999</v>
      </c>
      <c r="R76" s="151">
        <f t="shared" si="14"/>
        <v>1</v>
      </c>
    </row>
    <row r="77" spans="3:18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8.42</v>
      </c>
      <c r="J77" s="60">
        <f>J5</f>
        <v>0.14019999999999999</v>
      </c>
      <c r="K77" s="61">
        <f t="shared" si="15"/>
        <v>9.6004839999999998</v>
      </c>
      <c r="L77" s="139">
        <f t="shared" si="10"/>
        <v>192.00968</v>
      </c>
      <c r="M77" s="134"/>
      <c r="N77" s="148">
        <f>M77*K77</f>
        <v>0</v>
      </c>
      <c r="O77" s="154">
        <f t="shared" si="16"/>
        <v>0</v>
      </c>
      <c r="P77" s="134">
        <v>20</v>
      </c>
      <c r="Q77" s="148">
        <f>P77*K77</f>
        <v>192.00968</v>
      </c>
      <c r="R77" s="151">
        <f t="shared" si="14"/>
        <v>1</v>
      </c>
    </row>
    <row r="78" spans="3:18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141">
        <f>L79+L80+L81+L82</f>
        <v>1081.1061587699999</v>
      </c>
      <c r="M78" s="134"/>
      <c r="N78" s="134"/>
      <c r="O78" s="154"/>
      <c r="P78" s="134"/>
      <c r="Q78" s="134"/>
      <c r="R78" s="151"/>
    </row>
    <row r="79" spans="3:18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402.01</v>
      </c>
      <c r="J79" s="55">
        <f>J5</f>
        <v>0.14019999999999999</v>
      </c>
      <c r="K79" s="61">
        <f t="shared" si="15"/>
        <v>458.371802</v>
      </c>
      <c r="L79" s="138">
        <f t="shared" si="10"/>
        <v>114.5929505</v>
      </c>
      <c r="M79" s="134"/>
      <c r="N79" s="148">
        <f>M79*K79</f>
        <v>0</v>
      </c>
      <c r="O79" s="154">
        <f t="shared" si="16"/>
        <v>0</v>
      </c>
      <c r="P79" s="134">
        <v>0.25</v>
      </c>
      <c r="Q79" s="148">
        <f>P79*K79</f>
        <v>114.5929505</v>
      </c>
      <c r="R79" s="151">
        <f t="shared" si="14"/>
        <v>1</v>
      </c>
    </row>
    <row r="80" spans="3:18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57.39</v>
      </c>
      <c r="J80" s="65">
        <f>J5</f>
        <v>0.14019999999999999</v>
      </c>
      <c r="K80" s="61">
        <f t="shared" si="15"/>
        <v>65.436077999999995</v>
      </c>
      <c r="L80" s="142">
        <f t="shared" si="10"/>
        <v>130.87215599999999</v>
      </c>
      <c r="M80" s="134"/>
      <c r="N80" s="148">
        <f>M80*K80</f>
        <v>0</v>
      </c>
      <c r="O80" s="154">
        <f t="shared" si="16"/>
        <v>0</v>
      </c>
      <c r="P80" s="134">
        <v>2</v>
      </c>
      <c r="Q80" s="148">
        <f>P80*K80</f>
        <v>130.87215599999999</v>
      </c>
      <c r="R80" s="151">
        <f t="shared" si="14"/>
        <v>1</v>
      </c>
    </row>
    <row r="81" spans="3:18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77.349999999999994</v>
      </c>
      <c r="J81" s="65">
        <f>J5</f>
        <v>0.14019999999999999</v>
      </c>
      <c r="K81" s="61">
        <f t="shared" si="15"/>
        <v>88.194469999999995</v>
      </c>
      <c r="L81" s="142">
        <f t="shared" si="10"/>
        <v>793.75022999999999</v>
      </c>
      <c r="M81" s="134"/>
      <c r="N81" s="148">
        <f>M81*K81</f>
        <v>0</v>
      </c>
      <c r="O81" s="154">
        <f t="shared" si="16"/>
        <v>0</v>
      </c>
      <c r="P81" s="134">
        <v>9</v>
      </c>
      <c r="Q81" s="148">
        <f t="shared" ref="Q81:Q82" si="17">P81*K81</f>
        <v>793.75022999999999</v>
      </c>
      <c r="R81" s="151">
        <f t="shared" si="14"/>
        <v>1</v>
      </c>
    </row>
    <row r="82" spans="3:18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314.81</v>
      </c>
      <c r="J82" s="73">
        <f>J4</f>
        <v>0.2097</v>
      </c>
      <c r="K82" s="71">
        <f t="shared" si="15"/>
        <v>380.82565699999998</v>
      </c>
      <c r="L82" s="146">
        <f t="shared" si="10"/>
        <v>41.890822270000001</v>
      </c>
      <c r="M82" s="134"/>
      <c r="N82" s="148">
        <f>M82*K82</f>
        <v>0</v>
      </c>
      <c r="O82" s="154">
        <f t="shared" si="16"/>
        <v>0</v>
      </c>
      <c r="P82" s="134">
        <v>0.11</v>
      </c>
      <c r="Q82" s="148">
        <f t="shared" si="17"/>
        <v>41.890822270000001</v>
      </c>
      <c r="R82" s="151">
        <f t="shared" si="14"/>
        <v>1</v>
      </c>
    </row>
    <row r="83" spans="3:18" x14ac:dyDescent="0.25">
      <c r="K83" s="35"/>
    </row>
    <row r="84" spans="3:18" x14ac:dyDescent="0.25">
      <c r="C84" s="110" t="s">
        <v>253</v>
      </c>
    </row>
    <row r="85" spans="3:18" x14ac:dyDescent="0.25">
      <c r="C85" s="110"/>
    </row>
    <row r="88" spans="3:18" x14ac:dyDescent="0.25">
      <c r="F88" t="s">
        <v>134</v>
      </c>
    </row>
    <row r="89" spans="3:18" x14ac:dyDescent="0.25">
      <c r="F89" s="27" t="s">
        <v>235</v>
      </c>
    </row>
    <row r="90" spans="3:18" x14ac:dyDescent="0.25">
      <c r="F90" s="27" t="s">
        <v>236</v>
      </c>
    </row>
  </sheetData>
  <mergeCells count="15">
    <mergeCell ref="C2:L2"/>
    <mergeCell ref="M2:O3"/>
    <mergeCell ref="P2:R3"/>
    <mergeCell ref="K4:L5"/>
    <mergeCell ref="M4:O5"/>
    <mergeCell ref="P4:R5"/>
    <mergeCell ref="M61:O61"/>
    <mergeCell ref="P61:R61"/>
    <mergeCell ref="M11:O11"/>
    <mergeCell ref="M37:O37"/>
    <mergeCell ref="P37:R37"/>
    <mergeCell ref="M38:O38"/>
    <mergeCell ref="P38:R38"/>
    <mergeCell ref="M60:O60"/>
    <mergeCell ref="P60:R60"/>
  </mergeCells>
  <conditionalFormatting sqref="D12:E82">
    <cfRule type="expression" dxfId="33" priority="3" stopIfTrue="1">
      <formula>OR($G12="M",$G12="A")</formula>
    </cfRule>
  </conditionalFormatting>
  <conditionalFormatting sqref="F12:F82">
    <cfRule type="expression" dxfId="32" priority="2" stopIfTrue="1">
      <formula>OR($G12="M",$G12="A")</formula>
    </cfRule>
  </conditionalFormatting>
  <conditionalFormatting sqref="G12:J82">
    <cfRule type="expression" dxfId="31" priority="1" stopIfTrue="1">
      <formula>OR($G12="M",$G12="A")</formula>
    </cfRule>
  </conditionalFormatting>
  <conditionalFormatting sqref="K12:K83">
    <cfRule type="expression" dxfId="30" priority="5" stopIfTrue="1">
      <formula>OR($G12="M",$G12="A")</formula>
    </cfRule>
  </conditionalFormatting>
  <conditionalFormatting sqref="L12:L82 K12:K83">
    <cfRule type="expression" dxfId="29" priority="4" stopIfTrue="1">
      <formula>OR($G12="M",$G12="A")</formula>
    </cfRule>
  </conditionalFormatting>
  <dataValidations count="2">
    <dataValidation type="decimal" operator="greaterThan" allowBlank="1" showInputMessage="1" showErrorMessage="1" errorTitle="Dado inválido" error="Informar número maior que zero!" sqref="J15 J23:K23 I12:I82" xr:uid="{B80AC73E-BFCE-409A-ABAD-5814D4F6C0D6}">
      <formula1>0</formula1>
    </dataValidation>
    <dataValidation type="list" allowBlank="1" showInputMessage="1" showErrorMessage="1" sqref="D12:D82" xr:uid="{EAE325F7-6B51-4154-AEDC-10E57058DAE2}">
      <formula1>"SINAPI,SINAPI-I,SICRO,Composição,Cotação"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fitToHeight="0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C80B9-4C02-4E5A-88AD-E7DE8E94BC24}">
  <dimension ref="C1:R90"/>
  <sheetViews>
    <sheetView workbookViewId="0">
      <selection activeCell="O39" sqref="O39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5.42578125" customWidth="1"/>
    <col min="14" max="14" width="14.7109375" customWidth="1"/>
    <col min="15" max="15" width="11.42578125" customWidth="1"/>
    <col min="16" max="16" width="13.140625" customWidth="1"/>
    <col min="17" max="17" width="13.5703125" customWidth="1"/>
    <col min="18" max="18" width="9.7109375" customWidth="1"/>
  </cols>
  <sheetData>
    <row r="1" spans="3:18" ht="15.75" thickBot="1" x14ac:dyDescent="0.3"/>
    <row r="2" spans="3:18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1"/>
      <c r="M2" s="192" t="s">
        <v>249</v>
      </c>
      <c r="N2" s="193"/>
      <c r="O2" s="194"/>
      <c r="P2" s="192" t="s">
        <v>246</v>
      </c>
      <c r="Q2" s="193"/>
      <c r="R2" s="194"/>
    </row>
    <row r="3" spans="3:18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  <c r="M3" s="195"/>
      <c r="N3" s="196"/>
      <c r="O3" s="197"/>
      <c r="P3" s="195"/>
      <c r="Q3" s="196"/>
      <c r="R3" s="197"/>
    </row>
    <row r="4" spans="3:18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198"/>
      <c r="M4" s="200" t="s">
        <v>250</v>
      </c>
      <c r="N4" s="201"/>
      <c r="O4" s="202"/>
      <c r="P4" s="206">
        <f>SUM(P38,P61)</f>
        <v>168057.23044541999</v>
      </c>
      <c r="Q4" s="207"/>
      <c r="R4" s="207"/>
    </row>
    <row r="5" spans="3:18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99"/>
      <c r="M5" s="203"/>
      <c r="N5" s="204"/>
      <c r="O5" s="205"/>
      <c r="P5" s="207"/>
      <c r="Q5" s="207"/>
      <c r="R5" s="207"/>
    </row>
    <row r="6" spans="3:18" ht="15.75" thickBot="1" x14ac:dyDescent="0.3">
      <c r="C6" s="39" t="s">
        <v>139</v>
      </c>
      <c r="D6" t="s">
        <v>140</v>
      </c>
      <c r="J6" s="33"/>
      <c r="M6" s="134"/>
      <c r="N6" s="134"/>
      <c r="O6" s="152"/>
      <c r="P6" s="134"/>
      <c r="Q6" s="134"/>
      <c r="R6" s="134"/>
    </row>
    <row r="7" spans="3:18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  <c r="M7" s="134"/>
      <c r="N7" s="134"/>
      <c r="O7" s="152"/>
      <c r="P7" s="134"/>
      <c r="Q7" s="134"/>
      <c r="R7" s="134"/>
    </row>
    <row r="8" spans="3:18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  <c r="M8" s="134"/>
      <c r="N8" s="134"/>
      <c r="O8" s="152"/>
      <c r="P8" s="134"/>
      <c r="Q8" s="134"/>
      <c r="R8" s="134"/>
    </row>
    <row r="9" spans="3:18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  <c r="M9" s="149" t="s">
        <v>234</v>
      </c>
      <c r="N9" s="30" t="s">
        <v>74</v>
      </c>
      <c r="O9" s="100" t="s">
        <v>71</v>
      </c>
      <c r="P9" s="149" t="s">
        <v>234</v>
      </c>
      <c r="Q9" s="30" t="s">
        <v>74</v>
      </c>
      <c r="R9" s="30" t="s">
        <v>71</v>
      </c>
    </row>
    <row r="10" spans="3:18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402703.70274703996</v>
      </c>
      <c r="M10" s="147"/>
      <c r="N10" s="134"/>
      <c r="O10" s="152"/>
      <c r="P10" s="134"/>
      <c r="Q10" s="134"/>
      <c r="R10" s="134"/>
    </row>
    <row r="11" spans="3:18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  <c r="M11" s="208"/>
      <c r="N11" s="209"/>
      <c r="O11" s="209"/>
      <c r="P11" s="134"/>
      <c r="Q11" s="134"/>
      <c r="R11" s="134"/>
    </row>
    <row r="12" spans="3:18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  <c r="M12" s="134"/>
      <c r="N12" s="134"/>
      <c r="O12" s="152"/>
      <c r="P12" s="134"/>
      <c r="Q12" s="134"/>
      <c r="R12" s="134"/>
    </row>
    <row r="13" spans="3:18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  <c r="M13" s="134"/>
      <c r="N13" s="134"/>
      <c r="O13" s="152"/>
      <c r="P13" s="134"/>
      <c r="Q13" s="134"/>
      <c r="R13" s="134"/>
    </row>
    <row r="14" spans="3:18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167813.57465344996</v>
      </c>
      <c r="M14" s="134"/>
      <c r="N14" s="134"/>
      <c r="O14" s="152"/>
      <c r="P14" s="134"/>
      <c r="Q14" s="134"/>
      <c r="R14" s="134"/>
    </row>
    <row r="15" spans="3:18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42253.177498089994</v>
      </c>
      <c r="M15" s="134"/>
      <c r="N15" s="134"/>
      <c r="O15" s="152"/>
      <c r="P15" s="134"/>
      <c r="Q15" s="134"/>
      <c r="R15" s="134"/>
    </row>
    <row r="16" spans="3:18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1772.60740257</v>
      </c>
      <c r="M16" s="134"/>
      <c r="N16" s="148">
        <f>M16*K16</f>
        <v>0</v>
      </c>
      <c r="O16" s="153"/>
      <c r="P16" s="134"/>
      <c r="Q16" s="134"/>
      <c r="R16" s="134"/>
    </row>
    <row r="17" spans="3:18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3203.1888239999998</v>
      </c>
      <c r="M17" s="134"/>
      <c r="N17" s="148">
        <f t="shared" ref="N17:N22" si="3">M17*K17</f>
        <v>0</v>
      </c>
      <c r="O17" s="153"/>
      <c r="P17" s="134"/>
      <c r="Q17" s="134" t="s">
        <v>248</v>
      </c>
      <c r="R17" s="134"/>
    </row>
    <row r="18" spans="3:18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1726.8739472</v>
      </c>
      <c r="M18" s="134"/>
      <c r="N18" s="148">
        <f t="shared" si="3"/>
        <v>0</v>
      </c>
      <c r="O18" s="153"/>
      <c r="P18" s="134"/>
      <c r="Q18" s="134"/>
      <c r="R18" s="134"/>
    </row>
    <row r="19" spans="3:18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1843.0965006000001</v>
      </c>
      <c r="M19" s="134"/>
      <c r="N19" s="148">
        <f t="shared" si="3"/>
        <v>0</v>
      </c>
      <c r="O19" s="153"/>
      <c r="P19" s="134"/>
      <c r="Q19" s="134"/>
      <c r="R19" s="134"/>
    </row>
    <row r="20" spans="3:18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67.599999999999994</v>
      </c>
      <c r="J20" s="65">
        <f t="shared" ref="J20" si="4">$J$5</f>
        <v>0.14019999999999999</v>
      </c>
      <c r="K20" s="61">
        <f t="shared" si="2"/>
        <v>77.077519999999993</v>
      </c>
      <c r="L20" s="142">
        <f t="shared" si="0"/>
        <v>11595.542108799998</v>
      </c>
      <c r="M20" s="134"/>
      <c r="N20" s="148">
        <f t="shared" si="3"/>
        <v>0</v>
      </c>
      <c r="O20" s="153"/>
      <c r="P20" s="134"/>
      <c r="Q20" s="134"/>
      <c r="R20" s="134"/>
    </row>
    <row r="21" spans="3:18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10134.870954919999</v>
      </c>
      <c r="M21" s="134"/>
      <c r="N21" s="148">
        <f t="shared" si="3"/>
        <v>0</v>
      </c>
      <c r="O21" s="153"/>
      <c r="P21" s="134"/>
      <c r="Q21" s="134"/>
      <c r="R21" s="134"/>
    </row>
    <row r="22" spans="3:18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1237.5999999999999</v>
      </c>
      <c r="J22" s="60">
        <f t="shared" ref="J22:J25" si="5">$J$13</f>
        <v>0.2097</v>
      </c>
      <c r="K22" s="61">
        <f>(J22*I22)+I22</f>
        <v>1497.1247199999998</v>
      </c>
      <c r="L22" s="139">
        <f t="shared" si="0"/>
        <v>11976.997759999998</v>
      </c>
      <c r="M22" s="148"/>
      <c r="N22" s="148">
        <f t="shared" si="3"/>
        <v>0</v>
      </c>
      <c r="O22" s="153"/>
      <c r="P22" s="134"/>
      <c r="Q22" s="134"/>
      <c r="R22" s="134"/>
    </row>
    <row r="23" spans="3:18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114507.49227199999</v>
      </c>
      <c r="M23" s="134"/>
      <c r="N23" s="134"/>
      <c r="O23" s="152"/>
      <c r="P23" s="134"/>
      <c r="Q23" s="134"/>
      <c r="R23" s="134"/>
    </row>
    <row r="24" spans="3:18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38.74</v>
      </c>
      <c r="J24" s="55">
        <f t="shared" si="5"/>
        <v>0.2097</v>
      </c>
      <c r="K24" s="61">
        <f t="shared" ref="K24:K71" si="6">(J24*I24)+I24</f>
        <v>46.863778000000003</v>
      </c>
      <c r="L24" s="138">
        <f t="shared" si="0"/>
        <v>10497.486272</v>
      </c>
      <c r="M24" s="134"/>
      <c r="N24" s="134"/>
      <c r="O24" s="152"/>
      <c r="P24" s="134"/>
      <c r="Q24" s="134"/>
      <c r="R24" s="134"/>
    </row>
    <row r="25" spans="3:18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v>71.650000000000006</v>
      </c>
      <c r="J25" s="65">
        <f t="shared" si="5"/>
        <v>0.2097</v>
      </c>
      <c r="K25" s="61">
        <f t="shared" si="6"/>
        <v>86.675004999999999</v>
      </c>
      <c r="L25" s="142">
        <f t="shared" si="0"/>
        <v>104010.00599999999</v>
      </c>
      <c r="M25" s="134"/>
      <c r="N25" s="134"/>
      <c r="O25" s="152"/>
      <c r="P25" s="134"/>
      <c r="Q25" s="134"/>
      <c r="R25" s="134"/>
    </row>
    <row r="26" spans="3:18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  <c r="M26" s="134"/>
      <c r="N26" s="134"/>
      <c r="O26" s="152"/>
      <c r="P26" s="134"/>
      <c r="Q26" s="134"/>
      <c r="R26" s="134"/>
    </row>
    <row r="27" spans="3:18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6"/>
        <v>9.2542050000000007</v>
      </c>
      <c r="L27" s="138">
        <f t="shared" si="0"/>
        <v>3508.17657345</v>
      </c>
      <c r="M27" s="134"/>
      <c r="N27" s="134"/>
      <c r="O27" s="152"/>
      <c r="P27" s="134"/>
      <c r="Q27" s="134"/>
      <c r="R27" s="134"/>
    </row>
    <row r="28" spans="3:18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6"/>
        <v>586.68030599999997</v>
      </c>
      <c r="L28" s="139">
        <f t="shared" si="0"/>
        <v>5913.7374844799997</v>
      </c>
      <c r="M28" s="134"/>
      <c r="N28" s="134"/>
      <c r="O28" s="152"/>
      <c r="P28" s="134"/>
      <c r="Q28" s="134"/>
      <c r="R28" s="134"/>
    </row>
    <row r="29" spans="3:18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  <c r="M29" s="134"/>
      <c r="N29" s="134"/>
      <c r="O29" s="152"/>
      <c r="P29" s="134"/>
      <c r="Q29" s="134"/>
      <c r="R29" s="134"/>
    </row>
    <row r="30" spans="3:18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6"/>
        <v>586.68030599999997</v>
      </c>
      <c r="L30" s="142">
        <f t="shared" si="0"/>
        <v>357.87498665999999</v>
      </c>
      <c r="M30" s="134"/>
      <c r="N30" s="134"/>
      <c r="O30" s="152"/>
      <c r="P30" s="134"/>
      <c r="Q30" s="134"/>
      <c r="R30" s="134"/>
    </row>
    <row r="31" spans="3:18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6"/>
        <v>9.6004839999999998</v>
      </c>
      <c r="L31" s="139">
        <f t="shared" si="0"/>
        <v>192.00968</v>
      </c>
      <c r="M31" s="134"/>
      <c r="N31" s="134"/>
      <c r="O31" s="152"/>
      <c r="P31" s="134"/>
      <c r="Q31" s="134"/>
      <c r="R31" s="134"/>
    </row>
    <row r="32" spans="3:18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  <c r="M32" s="134"/>
      <c r="N32" s="134"/>
      <c r="O32" s="152"/>
      <c r="P32" s="134"/>
      <c r="Q32" s="134"/>
      <c r="R32" s="134"/>
    </row>
    <row r="33" spans="3:18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6"/>
        <v>458.371802</v>
      </c>
      <c r="L33" s="138">
        <f t="shared" si="0"/>
        <v>114.5929505</v>
      </c>
      <c r="M33" s="134"/>
      <c r="N33" s="134"/>
      <c r="O33" s="152"/>
      <c r="P33" s="134"/>
      <c r="Q33" s="134"/>
      <c r="R33" s="134"/>
    </row>
    <row r="34" spans="3:18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6"/>
        <v>65.436077999999995</v>
      </c>
      <c r="L34" s="142">
        <f t="shared" si="0"/>
        <v>130.87215599999999</v>
      </c>
      <c r="M34" s="134"/>
      <c r="N34" s="134"/>
      <c r="O34" s="152"/>
      <c r="P34" s="134"/>
      <c r="Q34" s="134"/>
      <c r="R34" s="134"/>
    </row>
    <row r="35" spans="3:18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6"/>
        <v>88.194469999999995</v>
      </c>
      <c r="L35" s="142">
        <f t="shared" si="0"/>
        <v>793.75022999999999</v>
      </c>
      <c r="M35" s="134"/>
      <c r="N35" s="134"/>
      <c r="O35" s="152"/>
      <c r="P35" s="134"/>
      <c r="Q35" s="134"/>
      <c r="R35" s="134"/>
    </row>
    <row r="36" spans="3:18" ht="23.25" thickBot="1" x14ac:dyDescent="0.3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6"/>
        <v>380.82565699999998</v>
      </c>
      <c r="L36" s="139">
        <f t="shared" si="0"/>
        <v>41.890822270000001</v>
      </c>
      <c r="M36" s="134"/>
      <c r="N36" s="134"/>
      <c r="O36" s="152"/>
      <c r="P36" s="134"/>
      <c r="Q36" s="134"/>
      <c r="R36" s="134"/>
    </row>
    <row r="37" spans="3:18" ht="16.5" thickTop="1" thickBot="1" x14ac:dyDescent="0.3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127114.92092488999</v>
      </c>
      <c r="M37" s="188" t="s">
        <v>247</v>
      </c>
      <c r="N37" s="188"/>
      <c r="O37" s="188"/>
      <c r="P37" s="189" t="s">
        <v>240</v>
      </c>
      <c r="Q37" s="190"/>
      <c r="R37" s="191"/>
    </row>
    <row r="38" spans="3:18" ht="16.5" thickTop="1" thickBot="1" x14ac:dyDescent="0.3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36052.844327239996</v>
      </c>
      <c r="M38" s="215">
        <f>SUM(N39:N59)</f>
        <v>30351.0923496</v>
      </c>
      <c r="N38" s="216"/>
      <c r="O38" s="217"/>
      <c r="P38" s="211">
        <f>SUM(Q39:Q59)</f>
        <v>66272.954813999997</v>
      </c>
      <c r="Q38" s="212"/>
      <c r="R38" s="213"/>
    </row>
    <row r="39" spans="3:18" ht="68.25" thickTop="1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5.87</v>
      </c>
      <c r="J39" s="55">
        <f>J4</f>
        <v>0.2097</v>
      </c>
      <c r="K39" s="61">
        <f t="shared" si="6"/>
        <v>7.1009390000000003</v>
      </c>
      <c r="L39" s="138">
        <f t="shared" si="0"/>
        <v>1145.31045131</v>
      </c>
      <c r="M39" s="134"/>
      <c r="N39" s="134"/>
      <c r="O39" s="152"/>
      <c r="P39" s="134"/>
      <c r="Q39" s="134"/>
      <c r="R39" s="134"/>
    </row>
    <row r="40" spans="3:18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17.7</v>
      </c>
      <c r="J40" s="65">
        <f>J4</f>
        <v>0.2097</v>
      </c>
      <c r="K40" s="61">
        <f t="shared" si="6"/>
        <v>21.41169</v>
      </c>
      <c r="L40" s="142">
        <f t="shared" si="0"/>
        <v>2021.2635360000002</v>
      </c>
      <c r="M40" s="134"/>
      <c r="N40" s="134"/>
      <c r="O40" s="152"/>
      <c r="P40" s="134"/>
      <c r="Q40" s="134"/>
      <c r="R40" s="134"/>
    </row>
    <row r="41" spans="3:18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38.43</v>
      </c>
      <c r="J41" s="65">
        <f>J5</f>
        <v>0.14019999999999999</v>
      </c>
      <c r="K41" s="61">
        <f t="shared" si="6"/>
        <v>43.817886000000001</v>
      </c>
      <c r="L41" s="142">
        <f t="shared" si="0"/>
        <v>1726.4247084000001</v>
      </c>
      <c r="M41" s="134"/>
      <c r="N41" s="134"/>
      <c r="O41" s="152"/>
      <c r="P41" s="134"/>
      <c r="Q41" s="134"/>
      <c r="R41" s="134"/>
    </row>
    <row r="42" spans="3:18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38.67</v>
      </c>
      <c r="J42" s="65">
        <f>J4</f>
        <v>0.2097</v>
      </c>
      <c r="K42" s="61">
        <f t="shared" si="6"/>
        <v>46.779099000000002</v>
      </c>
      <c r="L42" s="142">
        <f t="shared" si="0"/>
        <v>1843.0965006000001</v>
      </c>
      <c r="M42" s="134"/>
      <c r="N42" s="134"/>
      <c r="O42" s="152"/>
      <c r="P42" s="134"/>
      <c r="Q42" s="134"/>
      <c r="R42" s="134"/>
    </row>
    <row r="43" spans="3:18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67.599999999999994</v>
      </c>
      <c r="J43" s="65">
        <f>J4</f>
        <v>0.2097</v>
      </c>
      <c r="K43" s="61">
        <f t="shared" si="6"/>
        <v>81.775719999999993</v>
      </c>
      <c r="L43" s="143">
        <f t="shared" si="0"/>
        <v>8405.7262587999994</v>
      </c>
      <c r="M43" s="134"/>
      <c r="N43" s="134"/>
      <c r="O43" s="152"/>
      <c r="P43" s="134"/>
      <c r="Q43" s="134"/>
      <c r="R43" s="134"/>
    </row>
    <row r="44" spans="3:18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56.51</v>
      </c>
      <c r="J44" s="65">
        <f>J4</f>
        <v>0.2097</v>
      </c>
      <c r="K44" s="61">
        <f t="shared" si="6"/>
        <v>68.360146999999998</v>
      </c>
      <c r="L44" s="143">
        <f t="shared" si="0"/>
        <v>7436.90039213</v>
      </c>
      <c r="M44" s="134"/>
      <c r="N44" s="134"/>
      <c r="O44" s="152"/>
      <c r="P44" s="134"/>
      <c r="Q44" s="134"/>
      <c r="R44" s="134"/>
    </row>
    <row r="45" spans="3:18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1237.5999999999999</v>
      </c>
      <c r="J45" s="60">
        <f>J4</f>
        <v>0.2097</v>
      </c>
      <c r="K45" s="61">
        <f t="shared" si="6"/>
        <v>1497.1247199999998</v>
      </c>
      <c r="L45" s="144">
        <f t="shared" si="0"/>
        <v>13474.122479999998</v>
      </c>
      <c r="M45" s="134"/>
      <c r="N45" s="134"/>
      <c r="O45" s="152"/>
      <c r="P45" s="134"/>
      <c r="Q45" s="134"/>
      <c r="R45" s="134"/>
    </row>
    <row r="46" spans="3:18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83615.683861480007</v>
      </c>
      <c r="M46" s="134"/>
      <c r="N46" s="134"/>
      <c r="O46" s="152"/>
      <c r="P46" s="134"/>
      <c r="Q46" s="134"/>
      <c r="R46" s="134"/>
    </row>
    <row r="47" spans="3:18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38.74</v>
      </c>
      <c r="J47" s="55">
        <f>J4</f>
        <v>0.2097</v>
      </c>
      <c r="K47" s="61">
        <f t="shared" si="6"/>
        <v>46.863778000000003</v>
      </c>
      <c r="L47" s="145">
        <f t="shared" si="0"/>
        <v>7341.6794614800001</v>
      </c>
      <c r="M47" s="134">
        <v>63.2</v>
      </c>
      <c r="N47" s="148">
        <f>M47*K47</f>
        <v>2961.7907696000002</v>
      </c>
      <c r="O47" s="154">
        <f>N47/L47</f>
        <v>0.40342142218817822</v>
      </c>
      <c r="P47" s="134">
        <v>138</v>
      </c>
      <c r="Q47" s="148">
        <f>P47*K47</f>
        <v>6467.2013640000005</v>
      </c>
      <c r="R47" s="151">
        <f>Q47/L47</f>
        <v>0.88088854844887021</v>
      </c>
    </row>
    <row r="48" spans="3:18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v>71.650000000000006</v>
      </c>
      <c r="J48" s="65">
        <f>J47</f>
        <v>0.2097</v>
      </c>
      <c r="K48" s="61">
        <f t="shared" si="6"/>
        <v>86.675004999999999</v>
      </c>
      <c r="L48" s="142">
        <f t="shared" si="0"/>
        <v>76274.004400000005</v>
      </c>
      <c r="M48" s="134">
        <v>316</v>
      </c>
      <c r="N48" s="148">
        <f>M48*K48</f>
        <v>27389.301579999999</v>
      </c>
      <c r="O48" s="154">
        <f>N48/L48</f>
        <v>0.35909090909090907</v>
      </c>
      <c r="P48" s="134">
        <v>690</v>
      </c>
      <c r="Q48" s="148">
        <f>P48*K48</f>
        <v>59805.753449999997</v>
      </c>
      <c r="R48" s="151">
        <f>Q48/L48</f>
        <v>0.78409090909090895</v>
      </c>
    </row>
    <row r="49" spans="3:18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  <c r="M49" s="134"/>
      <c r="N49" s="134"/>
      <c r="O49" s="152"/>
      <c r="P49" s="134"/>
      <c r="Q49" s="134"/>
      <c r="R49" s="134"/>
    </row>
    <row r="50" spans="3:18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7.65</v>
      </c>
      <c r="J50" s="55">
        <f>J48</f>
        <v>0.2097</v>
      </c>
      <c r="K50" s="61">
        <f t="shared" si="6"/>
        <v>9.2542050000000007</v>
      </c>
      <c r="L50" s="138">
        <f t="shared" si="0"/>
        <v>1360.3681350000002</v>
      </c>
      <c r="M50" s="134"/>
      <c r="N50" s="134"/>
      <c r="O50" s="152"/>
      <c r="P50" s="134"/>
      <c r="Q50" s="134"/>
      <c r="R50" s="134"/>
    </row>
    <row r="51" spans="3:18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484.98</v>
      </c>
      <c r="J51" s="60">
        <f>J4</f>
        <v>0.2097</v>
      </c>
      <c r="K51" s="61">
        <f t="shared" si="6"/>
        <v>586.68030599999997</v>
      </c>
      <c r="L51" s="139">
        <f t="shared" si="0"/>
        <v>4787.3112969599997</v>
      </c>
      <c r="M51" s="134"/>
      <c r="N51" s="134"/>
      <c r="O51" s="152"/>
      <c r="P51" s="134"/>
      <c r="Q51" s="134"/>
      <c r="R51" s="134"/>
    </row>
    <row r="52" spans="3:18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  <c r="M52" s="134"/>
      <c r="N52" s="134"/>
      <c r="O52" s="152"/>
      <c r="P52" s="134"/>
      <c r="Q52" s="134"/>
      <c r="R52" s="134"/>
    </row>
    <row r="53" spans="3:18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484.98</v>
      </c>
      <c r="J53" s="65">
        <f>J4</f>
        <v>0.2097</v>
      </c>
      <c r="K53" s="61">
        <f t="shared" si="6"/>
        <v>586.68030599999997</v>
      </c>
      <c r="L53" s="142">
        <f t="shared" si="0"/>
        <v>140.80327344</v>
      </c>
      <c r="M53" s="134"/>
      <c r="N53" s="134"/>
      <c r="O53" s="152"/>
      <c r="P53" s="134"/>
      <c r="Q53" s="134"/>
      <c r="R53" s="134"/>
    </row>
    <row r="54" spans="3:18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8.42</v>
      </c>
      <c r="J54" s="65">
        <f>J5</f>
        <v>0.14019999999999999</v>
      </c>
      <c r="K54" s="61">
        <f t="shared" si="6"/>
        <v>9.6004839999999998</v>
      </c>
      <c r="L54" s="139">
        <f t="shared" si="0"/>
        <v>76.803871999999998</v>
      </c>
      <c r="M54" s="134"/>
      <c r="N54" s="134"/>
      <c r="O54" s="152"/>
      <c r="P54" s="134"/>
      <c r="Q54" s="134"/>
      <c r="R54" s="134"/>
    </row>
    <row r="55" spans="3:18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  <c r="M55" s="134"/>
      <c r="N55" s="134"/>
      <c r="O55" s="152"/>
      <c r="P55" s="134"/>
      <c r="Q55" s="134"/>
      <c r="R55" s="134"/>
    </row>
    <row r="56" spans="3:18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402.01</v>
      </c>
      <c r="J56" s="55">
        <f>J5</f>
        <v>0.14019999999999999</v>
      </c>
      <c r="K56" s="61">
        <f t="shared" si="6"/>
        <v>458.371802</v>
      </c>
      <c r="L56" s="138">
        <f t="shared" si="0"/>
        <v>114.5929505</v>
      </c>
      <c r="M56" s="134"/>
      <c r="N56" s="134"/>
      <c r="O56" s="152"/>
      <c r="P56" s="134"/>
      <c r="Q56" s="134"/>
      <c r="R56" s="134"/>
    </row>
    <row r="57" spans="3:18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57.39</v>
      </c>
      <c r="J57" s="65">
        <f>J5</f>
        <v>0.14019999999999999</v>
      </c>
      <c r="K57" s="61">
        <f t="shared" si="6"/>
        <v>65.436077999999995</v>
      </c>
      <c r="L57" s="142">
        <f t="shared" si="0"/>
        <v>130.87215599999999</v>
      </c>
      <c r="M57" s="134"/>
      <c r="N57" s="134"/>
      <c r="O57" s="152"/>
      <c r="P57" s="134"/>
      <c r="Q57" s="134"/>
      <c r="R57" s="134"/>
    </row>
    <row r="58" spans="3:18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77.349999999999994</v>
      </c>
      <c r="J58" s="65">
        <f>J5</f>
        <v>0.14019999999999999</v>
      </c>
      <c r="K58" s="61">
        <f t="shared" si="6"/>
        <v>88.194469999999995</v>
      </c>
      <c r="L58" s="142">
        <f t="shared" si="0"/>
        <v>793.75022999999999</v>
      </c>
      <c r="M58" s="134"/>
      <c r="N58" s="134"/>
      <c r="O58" s="152"/>
      <c r="P58" s="134"/>
      <c r="Q58" s="134"/>
      <c r="R58" s="134"/>
    </row>
    <row r="59" spans="3:18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314.81</v>
      </c>
      <c r="J59" s="60">
        <f>J4</f>
        <v>0.2097</v>
      </c>
      <c r="K59" s="61">
        <f t="shared" si="6"/>
        <v>380.82565699999998</v>
      </c>
      <c r="L59" s="139">
        <f t="shared" si="0"/>
        <v>41.890822270000001</v>
      </c>
      <c r="M59" s="134"/>
      <c r="N59" s="134"/>
      <c r="O59" s="152"/>
      <c r="P59" s="134"/>
      <c r="Q59" s="134"/>
      <c r="R59" s="134"/>
    </row>
    <row r="60" spans="3:18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101784.27563141999</v>
      </c>
      <c r="M60" s="208"/>
      <c r="N60" s="209"/>
      <c r="O60" s="218"/>
      <c r="P60" s="189" t="s">
        <v>240</v>
      </c>
      <c r="Q60" s="190"/>
      <c r="R60" s="191"/>
    </row>
    <row r="61" spans="3:18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19689.807929769999</v>
      </c>
      <c r="M61" s="219">
        <f>SUM(N62:N82)</f>
        <v>0</v>
      </c>
      <c r="N61" s="219"/>
      <c r="O61" s="219"/>
      <c r="P61" s="220">
        <f>SUM(Q62:Q82)</f>
        <v>101784.27563141999</v>
      </c>
      <c r="Q61" s="221"/>
      <c r="R61" s="222"/>
    </row>
    <row r="62" spans="3:18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5.87</v>
      </c>
      <c r="J62" s="55">
        <f>J13</f>
        <v>0.2097</v>
      </c>
      <c r="K62" s="61">
        <f t="shared" si="6"/>
        <v>7.1009390000000003</v>
      </c>
      <c r="L62" s="138">
        <f t="shared" ref="L62:L82" si="7">K62*H62</f>
        <v>755.75293777000013</v>
      </c>
      <c r="M62" s="134"/>
      <c r="N62" s="148"/>
      <c r="O62" s="154"/>
      <c r="P62" s="134">
        <v>106.43</v>
      </c>
      <c r="Q62" s="148">
        <f>P62*K62</f>
        <v>755.75293777000013</v>
      </c>
      <c r="R62" s="151">
        <f>Q62/L62</f>
        <v>1</v>
      </c>
    </row>
    <row r="63" spans="3:18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17.7</v>
      </c>
      <c r="J63" s="65">
        <f>J4</f>
        <v>0.2097</v>
      </c>
      <c r="K63" s="61">
        <f t="shared" si="6"/>
        <v>21.41169</v>
      </c>
      <c r="L63" s="142">
        <f t="shared" si="7"/>
        <v>1584.46506</v>
      </c>
      <c r="M63" s="134"/>
      <c r="N63" s="148"/>
      <c r="O63" s="154"/>
      <c r="P63" s="134">
        <v>74</v>
      </c>
      <c r="Q63" s="148">
        <f t="shared" ref="Q63:Q68" si="8">P63*K63</f>
        <v>1584.46506</v>
      </c>
      <c r="R63" s="151">
        <f t="shared" ref="R63:R68" si="9">Q63/L63</f>
        <v>1</v>
      </c>
    </row>
    <row r="64" spans="3:18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38.43</v>
      </c>
      <c r="J64" s="65">
        <f>J5</f>
        <v>0.14019999999999999</v>
      </c>
      <c r="K64" s="61">
        <f t="shared" si="6"/>
        <v>43.817886000000001</v>
      </c>
      <c r="L64" s="142">
        <f t="shared" si="7"/>
        <v>350.54308800000001</v>
      </c>
      <c r="M64" s="134"/>
      <c r="N64" s="148"/>
      <c r="O64" s="154"/>
      <c r="P64" s="134">
        <v>8</v>
      </c>
      <c r="Q64" s="148">
        <f t="shared" si="8"/>
        <v>350.54308800000001</v>
      </c>
      <c r="R64" s="151">
        <f t="shared" si="9"/>
        <v>1</v>
      </c>
    </row>
    <row r="65" spans="3:18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38.67</v>
      </c>
      <c r="J65" s="65">
        <f>J4</f>
        <v>0.2097</v>
      </c>
      <c r="K65" s="61">
        <f t="shared" si="6"/>
        <v>46.779099000000002</v>
      </c>
      <c r="L65" s="142">
        <f t="shared" si="7"/>
        <v>374.23279200000002</v>
      </c>
      <c r="M65" s="134"/>
      <c r="N65" s="148"/>
      <c r="O65" s="154"/>
      <c r="P65" s="134">
        <v>8</v>
      </c>
      <c r="Q65" s="148">
        <f t="shared" si="8"/>
        <v>374.23279200000002</v>
      </c>
      <c r="R65" s="151">
        <f t="shared" si="9"/>
        <v>1</v>
      </c>
    </row>
    <row r="66" spans="3:18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67.599999999999994</v>
      </c>
      <c r="J66" s="65">
        <f>J5</f>
        <v>0.14019999999999999</v>
      </c>
      <c r="K66" s="61">
        <f t="shared" si="6"/>
        <v>77.077519999999993</v>
      </c>
      <c r="L66" s="142">
        <f t="shared" si="7"/>
        <v>6474.5116799999996</v>
      </c>
      <c r="M66" s="134"/>
      <c r="N66" s="148"/>
      <c r="O66" s="154"/>
      <c r="P66" s="134">
        <v>84</v>
      </c>
      <c r="Q66" s="148">
        <f t="shared" si="8"/>
        <v>6474.5116799999996</v>
      </c>
      <c r="R66" s="151">
        <f t="shared" si="9"/>
        <v>1</v>
      </c>
    </row>
    <row r="67" spans="3:18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55.69</v>
      </c>
      <c r="J67" s="65">
        <f t="shared" ref="J67" si="10">J62</f>
        <v>0.2097</v>
      </c>
      <c r="K67" s="61">
        <f t="shared" si="6"/>
        <v>67.368192999999991</v>
      </c>
      <c r="L67" s="142">
        <f t="shared" si="7"/>
        <v>5658.9282119999989</v>
      </c>
      <c r="M67" s="134"/>
      <c r="N67" s="148"/>
      <c r="O67" s="154"/>
      <c r="P67" s="134">
        <v>84</v>
      </c>
      <c r="Q67" s="148">
        <f t="shared" si="8"/>
        <v>5658.9282119999989</v>
      </c>
      <c r="R67" s="151">
        <f t="shared" si="9"/>
        <v>1</v>
      </c>
    </row>
    <row r="68" spans="3:18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1237.5999999999999</v>
      </c>
      <c r="J68" s="60">
        <f>J4</f>
        <v>0.2097</v>
      </c>
      <c r="K68" s="61">
        <f t="shared" si="6"/>
        <v>1497.1247199999998</v>
      </c>
      <c r="L68" s="139">
        <f t="shared" si="7"/>
        <v>4491.3741599999994</v>
      </c>
      <c r="M68" s="134"/>
      <c r="N68" s="148"/>
      <c r="O68" s="154"/>
      <c r="P68" s="134">
        <v>3</v>
      </c>
      <c r="Q68" s="148">
        <f t="shared" si="8"/>
        <v>4491.3741599999994</v>
      </c>
      <c r="R68" s="151">
        <f t="shared" si="9"/>
        <v>1</v>
      </c>
    </row>
    <row r="69" spans="3:18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141">
        <f>L70+L71</f>
        <v>72040.828607999996</v>
      </c>
      <c r="M69" s="134"/>
      <c r="N69" s="148"/>
      <c r="O69" s="154"/>
      <c r="P69" s="134"/>
      <c r="Q69" s="134"/>
      <c r="R69" s="134"/>
    </row>
    <row r="70" spans="3:18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38.74</v>
      </c>
      <c r="J70" s="55">
        <f>J4</f>
        <v>0.2097</v>
      </c>
      <c r="K70" s="61">
        <f t="shared" si="6"/>
        <v>46.863778000000003</v>
      </c>
      <c r="L70" s="138">
        <f t="shared" si="7"/>
        <v>8248.0249280000007</v>
      </c>
      <c r="M70" s="134"/>
      <c r="N70" s="148">
        <f>M70*K70</f>
        <v>0</v>
      </c>
      <c r="O70" s="154">
        <f>N70/L70</f>
        <v>0</v>
      </c>
      <c r="P70" s="134">
        <v>176</v>
      </c>
      <c r="Q70" s="148">
        <f>P70*K70</f>
        <v>8248.0249280000007</v>
      </c>
      <c r="R70" s="151">
        <f>Q70/L70</f>
        <v>1</v>
      </c>
    </row>
    <row r="71" spans="3:18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v>71.650000000000006</v>
      </c>
      <c r="J71" s="65">
        <f>J4</f>
        <v>0.2097</v>
      </c>
      <c r="K71" s="61">
        <f t="shared" si="6"/>
        <v>86.675004999999999</v>
      </c>
      <c r="L71" s="142">
        <f t="shared" si="7"/>
        <v>63792.803679999997</v>
      </c>
      <c r="M71" s="134"/>
      <c r="N71" s="148"/>
      <c r="O71" s="154"/>
      <c r="P71" s="134">
        <v>736</v>
      </c>
      <c r="Q71" s="148">
        <f>P71*K71</f>
        <v>63792.803679999997</v>
      </c>
      <c r="R71" s="151">
        <f>Q71/L71</f>
        <v>1</v>
      </c>
    </row>
    <row r="72" spans="3:18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141">
        <f>L73+L74</f>
        <v>8422.6482682200003</v>
      </c>
      <c r="M72" s="134"/>
      <c r="N72" s="134"/>
      <c r="O72" s="152"/>
      <c r="P72" s="134"/>
      <c r="Q72" s="134"/>
      <c r="R72" s="151">
        <f t="shared" ref="R72:R82" si="11">Q72/L72</f>
        <v>0</v>
      </c>
    </row>
    <row r="73" spans="3:18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7.65</v>
      </c>
      <c r="J73" s="65">
        <f>J4</f>
        <v>0.2097</v>
      </c>
      <c r="K73" s="61">
        <f t="shared" ref="K73:K82" si="12">(J73*I73)+I73</f>
        <v>9.2542050000000007</v>
      </c>
      <c r="L73" s="142">
        <f t="shared" si="7"/>
        <v>168.05636280000002</v>
      </c>
      <c r="M73" s="134"/>
      <c r="N73" s="148">
        <f>M73*K73</f>
        <v>0</v>
      </c>
      <c r="O73" s="154">
        <f>N73/L73</f>
        <v>0</v>
      </c>
      <c r="P73" s="134">
        <v>18.16</v>
      </c>
      <c r="Q73" s="148">
        <f>P73*K73</f>
        <v>168.05636280000002</v>
      </c>
      <c r="R73" s="151">
        <f t="shared" si="11"/>
        <v>1</v>
      </c>
    </row>
    <row r="74" spans="3:18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484.98</v>
      </c>
      <c r="J74" s="60">
        <f>J4</f>
        <v>0.2097</v>
      </c>
      <c r="K74" s="61">
        <f t="shared" si="12"/>
        <v>586.68030599999997</v>
      </c>
      <c r="L74" s="139">
        <f t="shared" si="7"/>
        <v>8254.5919054200003</v>
      </c>
      <c r="M74" s="134"/>
      <c r="N74" s="148">
        <f>M74*K74</f>
        <v>0</v>
      </c>
      <c r="O74" s="154">
        <f>N74/L74</f>
        <v>0</v>
      </c>
      <c r="P74" s="134">
        <v>14.07</v>
      </c>
      <c r="Q74" s="148">
        <f>P74*K74</f>
        <v>8254.5919054200003</v>
      </c>
      <c r="R74" s="151">
        <f t="shared" si="11"/>
        <v>1</v>
      </c>
    </row>
    <row r="75" spans="3:18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141">
        <f>L76+L77</f>
        <v>549.88466665999999</v>
      </c>
      <c r="M75" s="134"/>
      <c r="N75" s="134"/>
      <c r="O75" s="154"/>
      <c r="P75" s="134"/>
      <c r="Q75" s="134"/>
      <c r="R75" s="151"/>
    </row>
    <row r="76" spans="3:18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484.98</v>
      </c>
      <c r="J76" s="65">
        <f>J73</f>
        <v>0.2097</v>
      </c>
      <c r="K76" s="61">
        <f t="shared" si="12"/>
        <v>586.68030599999997</v>
      </c>
      <c r="L76" s="142">
        <f t="shared" si="7"/>
        <v>357.87498665999999</v>
      </c>
      <c r="M76" s="134"/>
      <c r="N76" s="148">
        <f>M76*K76</f>
        <v>0</v>
      </c>
      <c r="O76" s="154">
        <f t="shared" ref="O76:O82" si="13">N76/L76</f>
        <v>0</v>
      </c>
      <c r="P76" s="134">
        <v>0.61</v>
      </c>
      <c r="Q76" s="148">
        <f>P76*K76</f>
        <v>357.87498665999999</v>
      </c>
      <c r="R76" s="151">
        <f t="shared" si="11"/>
        <v>1</v>
      </c>
    </row>
    <row r="77" spans="3:18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8.42</v>
      </c>
      <c r="J77" s="60">
        <f>J5</f>
        <v>0.14019999999999999</v>
      </c>
      <c r="K77" s="61">
        <f t="shared" si="12"/>
        <v>9.6004839999999998</v>
      </c>
      <c r="L77" s="139">
        <f t="shared" si="7"/>
        <v>192.00968</v>
      </c>
      <c r="M77" s="134"/>
      <c r="N77" s="148">
        <f>M77*K77</f>
        <v>0</v>
      </c>
      <c r="O77" s="154">
        <f t="shared" si="13"/>
        <v>0</v>
      </c>
      <c r="P77" s="134">
        <v>20</v>
      </c>
      <c r="Q77" s="148">
        <f>P77*K77</f>
        <v>192.00968</v>
      </c>
      <c r="R77" s="151">
        <f t="shared" si="11"/>
        <v>1</v>
      </c>
    </row>
    <row r="78" spans="3:18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141">
        <f>L79+L80+L81+L82</f>
        <v>1081.1061587699999</v>
      </c>
      <c r="M78" s="134"/>
      <c r="N78" s="134"/>
      <c r="O78" s="154"/>
      <c r="P78" s="134"/>
      <c r="Q78" s="134"/>
      <c r="R78" s="151"/>
    </row>
    <row r="79" spans="3:18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402.01</v>
      </c>
      <c r="J79" s="55">
        <f>J5</f>
        <v>0.14019999999999999</v>
      </c>
      <c r="K79" s="61">
        <f t="shared" si="12"/>
        <v>458.371802</v>
      </c>
      <c r="L79" s="138">
        <f t="shared" si="7"/>
        <v>114.5929505</v>
      </c>
      <c r="M79" s="134"/>
      <c r="N79" s="148">
        <f>M79*K79</f>
        <v>0</v>
      </c>
      <c r="O79" s="154">
        <f t="shared" si="13"/>
        <v>0</v>
      </c>
      <c r="P79" s="134">
        <v>0.25</v>
      </c>
      <c r="Q79" s="148">
        <f>P79*K79</f>
        <v>114.5929505</v>
      </c>
      <c r="R79" s="151">
        <f t="shared" si="11"/>
        <v>1</v>
      </c>
    </row>
    <row r="80" spans="3:18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57.39</v>
      </c>
      <c r="J80" s="65">
        <f>J5</f>
        <v>0.14019999999999999</v>
      </c>
      <c r="K80" s="61">
        <f t="shared" si="12"/>
        <v>65.436077999999995</v>
      </c>
      <c r="L80" s="142">
        <f t="shared" si="7"/>
        <v>130.87215599999999</v>
      </c>
      <c r="M80" s="134"/>
      <c r="N80" s="148">
        <f>M80*K80</f>
        <v>0</v>
      </c>
      <c r="O80" s="154">
        <f t="shared" si="13"/>
        <v>0</v>
      </c>
      <c r="P80" s="134">
        <v>2</v>
      </c>
      <c r="Q80" s="148">
        <f>P80*K80</f>
        <v>130.87215599999999</v>
      </c>
      <c r="R80" s="151">
        <f t="shared" si="11"/>
        <v>1</v>
      </c>
    </row>
    <row r="81" spans="3:18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77.349999999999994</v>
      </c>
      <c r="J81" s="65">
        <f>J5</f>
        <v>0.14019999999999999</v>
      </c>
      <c r="K81" s="61">
        <f t="shared" si="12"/>
        <v>88.194469999999995</v>
      </c>
      <c r="L81" s="142">
        <f t="shared" si="7"/>
        <v>793.75022999999999</v>
      </c>
      <c r="M81" s="134"/>
      <c r="N81" s="148">
        <f>M81*K81</f>
        <v>0</v>
      </c>
      <c r="O81" s="154">
        <f t="shared" si="13"/>
        <v>0</v>
      </c>
      <c r="P81" s="134">
        <v>9</v>
      </c>
      <c r="Q81" s="148">
        <f t="shared" ref="Q81:Q82" si="14">P81*K81</f>
        <v>793.75022999999999</v>
      </c>
      <c r="R81" s="151">
        <f t="shared" si="11"/>
        <v>1</v>
      </c>
    </row>
    <row r="82" spans="3:18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314.81</v>
      </c>
      <c r="J82" s="73">
        <f>J4</f>
        <v>0.2097</v>
      </c>
      <c r="K82" s="71">
        <f t="shared" si="12"/>
        <v>380.82565699999998</v>
      </c>
      <c r="L82" s="146">
        <f t="shared" si="7"/>
        <v>41.890822270000001</v>
      </c>
      <c r="M82" s="134"/>
      <c r="N82" s="148">
        <f>M82*K82</f>
        <v>0</v>
      </c>
      <c r="O82" s="154">
        <f t="shared" si="13"/>
        <v>0</v>
      </c>
      <c r="P82" s="134">
        <v>0.11</v>
      </c>
      <c r="Q82" s="148">
        <f t="shared" si="14"/>
        <v>41.890822270000001</v>
      </c>
      <c r="R82" s="151">
        <f t="shared" si="11"/>
        <v>1</v>
      </c>
    </row>
    <row r="83" spans="3:18" x14ac:dyDescent="0.25">
      <c r="K83" s="35"/>
    </row>
    <row r="84" spans="3:18" x14ac:dyDescent="0.25">
      <c r="C84" s="110" t="s">
        <v>251</v>
      </c>
    </row>
    <row r="85" spans="3:18" x14ac:dyDescent="0.25">
      <c r="C85" s="110"/>
    </row>
    <row r="88" spans="3:18" x14ac:dyDescent="0.25">
      <c r="F88" t="s">
        <v>134</v>
      </c>
    </row>
    <row r="89" spans="3:18" x14ac:dyDescent="0.25">
      <c r="F89" s="27" t="s">
        <v>235</v>
      </c>
    </row>
    <row r="90" spans="3:18" x14ac:dyDescent="0.25">
      <c r="F90" s="27" t="s">
        <v>236</v>
      </c>
    </row>
  </sheetData>
  <mergeCells count="15">
    <mergeCell ref="M61:O61"/>
    <mergeCell ref="P61:R61"/>
    <mergeCell ref="M11:O11"/>
    <mergeCell ref="M37:O37"/>
    <mergeCell ref="P37:R37"/>
    <mergeCell ref="M38:O38"/>
    <mergeCell ref="P38:R38"/>
    <mergeCell ref="M60:O60"/>
    <mergeCell ref="P60:R60"/>
    <mergeCell ref="C2:L2"/>
    <mergeCell ref="M2:O3"/>
    <mergeCell ref="P2:R3"/>
    <mergeCell ref="K4:L5"/>
    <mergeCell ref="M4:O5"/>
    <mergeCell ref="P4:R5"/>
  </mergeCells>
  <conditionalFormatting sqref="D12:E82">
    <cfRule type="expression" dxfId="28" priority="3" stopIfTrue="1">
      <formula>OR($G12="M",$G12="A")</formula>
    </cfRule>
  </conditionalFormatting>
  <conditionalFormatting sqref="F12:F82">
    <cfRule type="expression" dxfId="27" priority="2" stopIfTrue="1">
      <formula>OR($G12="M",$G12="A")</formula>
    </cfRule>
  </conditionalFormatting>
  <conditionalFormatting sqref="G12:J82">
    <cfRule type="expression" dxfId="26" priority="1" stopIfTrue="1">
      <formula>OR($G12="M",$G12="A")</formula>
    </cfRule>
  </conditionalFormatting>
  <conditionalFormatting sqref="K12:K83">
    <cfRule type="expression" dxfId="25" priority="5" stopIfTrue="1">
      <formula>OR($G12="M",$G12="A")</formula>
    </cfRule>
  </conditionalFormatting>
  <conditionalFormatting sqref="L12:L82 K12:K83">
    <cfRule type="expression" dxfId="24" priority="4" stopIfTrue="1">
      <formula>OR($G12="M",$G12="A")</formula>
    </cfRule>
  </conditionalFormatting>
  <dataValidations disablePrompts="1" count="2">
    <dataValidation type="list" allowBlank="1" showInputMessage="1" showErrorMessage="1" sqref="D12:D82" xr:uid="{A2812136-99BD-42E0-B660-8990691CD19C}">
      <formula1>"SINAPI,SINAPI-I,SICRO,Composição,Cotação"</formula1>
    </dataValidation>
    <dataValidation type="decimal" operator="greaterThan" allowBlank="1" showInputMessage="1" showErrorMessage="1" errorTitle="Dado inválido" error="Informar número maior que zero!" sqref="J15 J23:K23 I12:I82" xr:uid="{CF94A716-2585-473E-9031-48FF3CB8F1A0}">
      <formula1>0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3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64BAB-EA14-4123-A72E-8FD6A37ED187}">
  <dimension ref="C1:R90"/>
  <sheetViews>
    <sheetView topLeftCell="A34" workbookViewId="0">
      <selection activeCell="M37" sqref="M37:O37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5.42578125" customWidth="1"/>
    <col min="14" max="14" width="14.7109375" customWidth="1"/>
    <col min="15" max="15" width="11.42578125" customWidth="1"/>
    <col min="16" max="16" width="13.140625" customWidth="1"/>
    <col min="17" max="17" width="13.5703125" customWidth="1"/>
    <col min="18" max="18" width="9.7109375" customWidth="1"/>
  </cols>
  <sheetData>
    <row r="1" spans="3:18" ht="15.75" thickBot="1" x14ac:dyDescent="0.3"/>
    <row r="2" spans="3:18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1"/>
      <c r="M2" s="192" t="s">
        <v>243</v>
      </c>
      <c r="N2" s="193"/>
      <c r="O2" s="194"/>
      <c r="P2" s="192" t="s">
        <v>246</v>
      </c>
      <c r="Q2" s="193"/>
      <c r="R2" s="194"/>
    </row>
    <row r="3" spans="3:18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  <c r="M3" s="195"/>
      <c r="N3" s="196"/>
      <c r="O3" s="197"/>
      <c r="P3" s="195"/>
      <c r="Q3" s="196"/>
      <c r="R3" s="197"/>
    </row>
    <row r="4" spans="3:18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198"/>
      <c r="M4" s="200" t="s">
        <v>244</v>
      </c>
      <c r="N4" s="201"/>
      <c r="O4" s="202"/>
      <c r="P4" s="206">
        <f>SUM(P38,P61)</f>
        <v>137706.13809582</v>
      </c>
      <c r="Q4" s="207"/>
      <c r="R4" s="207"/>
    </row>
    <row r="5" spans="3:18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99"/>
      <c r="M5" s="203"/>
      <c r="N5" s="204"/>
      <c r="O5" s="205"/>
      <c r="P5" s="207"/>
      <c r="Q5" s="207"/>
      <c r="R5" s="207"/>
    </row>
    <row r="6" spans="3:18" ht="15.75" thickBot="1" x14ac:dyDescent="0.3">
      <c r="C6" s="39" t="s">
        <v>139</v>
      </c>
      <c r="D6" t="s">
        <v>140</v>
      </c>
      <c r="J6" s="33"/>
      <c r="M6" s="134"/>
      <c r="N6" s="134"/>
      <c r="O6" s="152"/>
      <c r="P6" s="134"/>
      <c r="Q6" s="134"/>
      <c r="R6" s="134"/>
    </row>
    <row r="7" spans="3:18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  <c r="M7" s="134"/>
      <c r="N7" s="134"/>
      <c r="O7" s="152"/>
      <c r="P7" s="134"/>
      <c r="Q7" s="134"/>
      <c r="R7" s="134"/>
    </row>
    <row r="8" spans="3:18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  <c r="M8" s="134"/>
      <c r="N8" s="134"/>
      <c r="O8" s="152"/>
      <c r="P8" s="134"/>
      <c r="Q8" s="134"/>
      <c r="R8" s="134"/>
    </row>
    <row r="9" spans="3:18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  <c r="M9" s="149" t="s">
        <v>234</v>
      </c>
      <c r="N9" s="30" t="s">
        <v>74</v>
      </c>
      <c r="O9" s="100" t="s">
        <v>71</v>
      </c>
      <c r="P9" s="149" t="s">
        <v>234</v>
      </c>
      <c r="Q9" s="30" t="s">
        <v>74</v>
      </c>
      <c r="R9" s="30" t="s">
        <v>71</v>
      </c>
    </row>
    <row r="10" spans="3:18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402703.70274703996</v>
      </c>
      <c r="M10" s="147"/>
      <c r="N10" s="134"/>
      <c r="O10" s="152"/>
      <c r="P10" s="134"/>
      <c r="Q10" s="134"/>
      <c r="R10" s="134"/>
    </row>
    <row r="11" spans="3:18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  <c r="M11" s="208"/>
      <c r="N11" s="209"/>
      <c r="O11" s="209"/>
      <c r="P11" s="134"/>
      <c r="Q11" s="134"/>
      <c r="R11" s="134"/>
    </row>
    <row r="12" spans="3:18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  <c r="M12" s="134"/>
      <c r="N12" s="134"/>
      <c r="O12" s="152"/>
      <c r="P12" s="134"/>
      <c r="Q12" s="134"/>
      <c r="R12" s="134"/>
    </row>
    <row r="13" spans="3:18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  <c r="M13" s="134"/>
      <c r="N13" s="134"/>
      <c r="O13" s="152"/>
      <c r="P13" s="134"/>
      <c r="Q13" s="134"/>
      <c r="R13" s="134"/>
    </row>
    <row r="14" spans="3:18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167813.57465344996</v>
      </c>
      <c r="M14" s="134"/>
      <c r="N14" s="134"/>
      <c r="O14" s="152"/>
      <c r="P14" s="134"/>
      <c r="Q14" s="134"/>
      <c r="R14" s="134"/>
    </row>
    <row r="15" spans="3:18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42253.177498089994</v>
      </c>
      <c r="M15" s="134"/>
      <c r="N15" s="134"/>
      <c r="O15" s="152"/>
      <c r="P15" s="134"/>
      <c r="Q15" s="134"/>
      <c r="R15" s="134"/>
    </row>
    <row r="16" spans="3:18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1772.60740257</v>
      </c>
      <c r="M16" s="134"/>
      <c r="N16" s="148">
        <f>M16*K16</f>
        <v>0</v>
      </c>
      <c r="O16" s="153"/>
      <c r="P16" s="134"/>
      <c r="Q16" s="134"/>
      <c r="R16" s="134"/>
    </row>
    <row r="17" spans="3:18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3203.1888239999998</v>
      </c>
      <c r="M17" s="134"/>
      <c r="N17" s="148">
        <f t="shared" ref="N17:N22" si="3">M17*K17</f>
        <v>0</v>
      </c>
      <c r="O17" s="153"/>
      <c r="P17" s="134"/>
      <c r="Q17" s="134" t="s">
        <v>248</v>
      </c>
      <c r="R17" s="134"/>
    </row>
    <row r="18" spans="3:18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1726.8739472</v>
      </c>
      <c r="M18" s="134"/>
      <c r="N18" s="148">
        <f t="shared" si="3"/>
        <v>0</v>
      </c>
      <c r="O18" s="153"/>
      <c r="P18" s="134"/>
      <c r="Q18" s="134"/>
      <c r="R18" s="134"/>
    </row>
    <row r="19" spans="3:18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1843.0965006000001</v>
      </c>
      <c r="M19" s="134"/>
      <c r="N19" s="148">
        <f t="shared" si="3"/>
        <v>0</v>
      </c>
      <c r="O19" s="153"/>
      <c r="P19" s="134"/>
      <c r="Q19" s="134"/>
      <c r="R19" s="134"/>
    </row>
    <row r="20" spans="3:18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67.599999999999994</v>
      </c>
      <c r="J20" s="65">
        <f t="shared" ref="J20" si="4">$J$5</f>
        <v>0.14019999999999999</v>
      </c>
      <c r="K20" s="61">
        <f t="shared" si="2"/>
        <v>77.077519999999993</v>
      </c>
      <c r="L20" s="142">
        <f t="shared" si="0"/>
        <v>11595.542108799998</v>
      </c>
      <c r="M20" s="134"/>
      <c r="N20" s="148">
        <f t="shared" si="3"/>
        <v>0</v>
      </c>
      <c r="O20" s="153"/>
      <c r="P20" s="134"/>
      <c r="Q20" s="134"/>
      <c r="R20" s="134"/>
    </row>
    <row r="21" spans="3:18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10134.870954919999</v>
      </c>
      <c r="M21" s="134"/>
      <c r="N21" s="148">
        <f t="shared" si="3"/>
        <v>0</v>
      </c>
      <c r="O21" s="153"/>
      <c r="P21" s="134"/>
      <c r="Q21" s="134"/>
      <c r="R21" s="134"/>
    </row>
    <row r="22" spans="3:18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1237.5999999999999</v>
      </c>
      <c r="J22" s="60">
        <f t="shared" ref="J22:J25" si="5">$J$13</f>
        <v>0.2097</v>
      </c>
      <c r="K22" s="61">
        <f>(J22*I22)+I22</f>
        <v>1497.1247199999998</v>
      </c>
      <c r="L22" s="139">
        <f t="shared" si="0"/>
        <v>11976.997759999998</v>
      </c>
      <c r="M22" s="148"/>
      <c r="N22" s="148">
        <f t="shared" si="3"/>
        <v>0</v>
      </c>
      <c r="O22" s="153"/>
      <c r="P22" s="134"/>
      <c r="Q22" s="134"/>
      <c r="R22" s="134"/>
    </row>
    <row r="23" spans="3:18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114507.49227199999</v>
      </c>
      <c r="M23" s="134"/>
      <c r="N23" s="134"/>
      <c r="O23" s="152"/>
      <c r="P23" s="134"/>
      <c r="Q23" s="134"/>
      <c r="R23" s="134"/>
    </row>
    <row r="24" spans="3:18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38.74</v>
      </c>
      <c r="J24" s="55">
        <f t="shared" si="5"/>
        <v>0.2097</v>
      </c>
      <c r="K24" s="61">
        <f t="shared" ref="K24:K71" si="6">(J24*I24)+I24</f>
        <v>46.863778000000003</v>
      </c>
      <c r="L24" s="138">
        <f t="shared" si="0"/>
        <v>10497.486272</v>
      </c>
      <c r="M24" s="134"/>
      <c r="N24" s="134"/>
      <c r="O24" s="152"/>
      <c r="P24" s="134"/>
      <c r="Q24" s="134"/>
      <c r="R24" s="134"/>
    </row>
    <row r="25" spans="3:18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v>71.650000000000006</v>
      </c>
      <c r="J25" s="65">
        <f t="shared" si="5"/>
        <v>0.2097</v>
      </c>
      <c r="K25" s="61">
        <f t="shared" si="6"/>
        <v>86.675004999999999</v>
      </c>
      <c r="L25" s="142">
        <f t="shared" si="0"/>
        <v>104010.00599999999</v>
      </c>
      <c r="M25" s="134"/>
      <c r="N25" s="134"/>
      <c r="O25" s="152"/>
      <c r="P25" s="134"/>
      <c r="Q25" s="134"/>
      <c r="R25" s="134"/>
    </row>
    <row r="26" spans="3:18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  <c r="M26" s="134"/>
      <c r="N26" s="134"/>
      <c r="O26" s="152"/>
      <c r="P26" s="134"/>
      <c r="Q26" s="134"/>
      <c r="R26" s="134"/>
    </row>
    <row r="27" spans="3:18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6"/>
        <v>9.2542050000000007</v>
      </c>
      <c r="L27" s="138">
        <f t="shared" si="0"/>
        <v>3508.17657345</v>
      </c>
      <c r="M27" s="134"/>
      <c r="N27" s="134"/>
      <c r="O27" s="152"/>
      <c r="P27" s="134"/>
      <c r="Q27" s="134"/>
      <c r="R27" s="134"/>
    </row>
    <row r="28" spans="3:18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6"/>
        <v>586.68030599999997</v>
      </c>
      <c r="L28" s="139">
        <f t="shared" si="0"/>
        <v>5913.7374844799997</v>
      </c>
      <c r="M28" s="134"/>
      <c r="N28" s="134"/>
      <c r="O28" s="152"/>
      <c r="P28" s="134"/>
      <c r="Q28" s="134"/>
      <c r="R28" s="134"/>
    </row>
    <row r="29" spans="3:18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  <c r="M29" s="134"/>
      <c r="N29" s="134"/>
      <c r="O29" s="152"/>
      <c r="P29" s="134"/>
      <c r="Q29" s="134"/>
      <c r="R29" s="134"/>
    </row>
    <row r="30" spans="3:18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6"/>
        <v>586.68030599999997</v>
      </c>
      <c r="L30" s="142">
        <f t="shared" si="0"/>
        <v>357.87498665999999</v>
      </c>
      <c r="M30" s="134"/>
      <c r="N30" s="134"/>
      <c r="O30" s="152"/>
      <c r="P30" s="134"/>
      <c r="Q30" s="134"/>
      <c r="R30" s="134"/>
    </row>
    <row r="31" spans="3:18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6"/>
        <v>9.6004839999999998</v>
      </c>
      <c r="L31" s="139">
        <f t="shared" si="0"/>
        <v>192.00968</v>
      </c>
      <c r="M31" s="134"/>
      <c r="N31" s="134"/>
      <c r="O31" s="152"/>
      <c r="P31" s="134"/>
      <c r="Q31" s="134"/>
      <c r="R31" s="134"/>
    </row>
    <row r="32" spans="3:18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  <c r="M32" s="134"/>
      <c r="N32" s="134"/>
      <c r="O32" s="152"/>
      <c r="P32" s="134"/>
      <c r="Q32" s="134"/>
      <c r="R32" s="134"/>
    </row>
    <row r="33" spans="3:18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6"/>
        <v>458.371802</v>
      </c>
      <c r="L33" s="138">
        <f t="shared" si="0"/>
        <v>114.5929505</v>
      </c>
      <c r="M33" s="134"/>
      <c r="N33" s="134"/>
      <c r="O33" s="152"/>
      <c r="P33" s="134"/>
      <c r="Q33" s="134"/>
      <c r="R33" s="134"/>
    </row>
    <row r="34" spans="3:18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6"/>
        <v>65.436077999999995</v>
      </c>
      <c r="L34" s="142">
        <f t="shared" si="0"/>
        <v>130.87215599999999</v>
      </c>
      <c r="M34" s="134"/>
      <c r="N34" s="134"/>
      <c r="O34" s="152"/>
      <c r="P34" s="134"/>
      <c r="Q34" s="134"/>
      <c r="R34" s="134"/>
    </row>
    <row r="35" spans="3:18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6"/>
        <v>88.194469999999995</v>
      </c>
      <c r="L35" s="142">
        <f t="shared" si="0"/>
        <v>793.75022999999999</v>
      </c>
      <c r="M35" s="134"/>
      <c r="N35" s="134"/>
      <c r="O35" s="152"/>
      <c r="P35" s="134"/>
      <c r="Q35" s="134"/>
      <c r="R35" s="134"/>
    </row>
    <row r="36" spans="3:18" ht="23.25" thickBot="1" x14ac:dyDescent="0.3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6"/>
        <v>380.82565699999998</v>
      </c>
      <c r="L36" s="139">
        <f t="shared" si="0"/>
        <v>41.890822270000001</v>
      </c>
      <c r="M36" s="134"/>
      <c r="N36" s="134"/>
      <c r="O36" s="152"/>
      <c r="P36" s="134"/>
      <c r="Q36" s="134"/>
      <c r="R36" s="134"/>
    </row>
    <row r="37" spans="3:18" ht="16.5" thickTop="1" thickBot="1" x14ac:dyDescent="0.3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127114.92092488999</v>
      </c>
      <c r="M37" s="188" t="s">
        <v>247</v>
      </c>
      <c r="N37" s="188"/>
      <c r="O37" s="188"/>
      <c r="P37" s="189" t="s">
        <v>240</v>
      </c>
      <c r="Q37" s="190"/>
      <c r="R37" s="191"/>
    </row>
    <row r="38" spans="3:18" ht="16.5" thickTop="1" thickBot="1" x14ac:dyDescent="0.3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36052.844327239996</v>
      </c>
      <c r="M38" s="215">
        <f>SUM(N39:N59)</f>
        <v>35921.862464400001</v>
      </c>
      <c r="N38" s="216"/>
      <c r="O38" s="217"/>
      <c r="P38" s="211">
        <f>SUM(Q39:Q59)</f>
        <v>35921.862464400001</v>
      </c>
      <c r="Q38" s="212"/>
      <c r="R38" s="213"/>
    </row>
    <row r="39" spans="3:18" ht="68.25" thickTop="1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5.87</v>
      </c>
      <c r="J39" s="55">
        <f>J4</f>
        <v>0.2097</v>
      </c>
      <c r="K39" s="61">
        <f t="shared" si="6"/>
        <v>7.1009390000000003</v>
      </c>
      <c r="L39" s="138">
        <f t="shared" si="0"/>
        <v>1145.31045131</v>
      </c>
      <c r="M39" s="134"/>
      <c r="N39" s="134"/>
      <c r="O39" s="152"/>
      <c r="P39" s="134"/>
      <c r="Q39" s="134"/>
      <c r="R39" s="134"/>
    </row>
    <row r="40" spans="3:18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17.7</v>
      </c>
      <c r="J40" s="65">
        <f>J4</f>
        <v>0.2097</v>
      </c>
      <c r="K40" s="61">
        <f t="shared" si="6"/>
        <v>21.41169</v>
      </c>
      <c r="L40" s="142">
        <f t="shared" si="0"/>
        <v>2021.2635360000002</v>
      </c>
      <c r="M40" s="134"/>
      <c r="N40" s="134"/>
      <c r="O40" s="152"/>
      <c r="P40" s="134"/>
      <c r="Q40" s="134"/>
      <c r="R40" s="134"/>
    </row>
    <row r="41" spans="3:18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38.43</v>
      </c>
      <c r="J41" s="65">
        <f>J5</f>
        <v>0.14019999999999999</v>
      </c>
      <c r="K41" s="61">
        <f t="shared" si="6"/>
        <v>43.817886000000001</v>
      </c>
      <c r="L41" s="142">
        <f t="shared" si="0"/>
        <v>1726.4247084000001</v>
      </c>
      <c r="M41" s="134"/>
      <c r="N41" s="134"/>
      <c r="O41" s="152"/>
      <c r="P41" s="134"/>
      <c r="Q41" s="134"/>
      <c r="R41" s="134"/>
    </row>
    <row r="42" spans="3:18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38.67</v>
      </c>
      <c r="J42" s="65">
        <f>J4</f>
        <v>0.2097</v>
      </c>
      <c r="K42" s="61">
        <f t="shared" si="6"/>
        <v>46.779099000000002</v>
      </c>
      <c r="L42" s="142">
        <f t="shared" si="0"/>
        <v>1843.0965006000001</v>
      </c>
      <c r="M42" s="134"/>
      <c r="N42" s="134"/>
      <c r="O42" s="152"/>
      <c r="P42" s="134"/>
      <c r="Q42" s="134"/>
      <c r="R42" s="134"/>
    </row>
    <row r="43" spans="3:18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67.599999999999994</v>
      </c>
      <c r="J43" s="65">
        <f>J4</f>
        <v>0.2097</v>
      </c>
      <c r="K43" s="61">
        <f t="shared" si="6"/>
        <v>81.775719999999993</v>
      </c>
      <c r="L43" s="143">
        <f t="shared" si="0"/>
        <v>8405.7262587999994</v>
      </c>
      <c r="M43" s="134"/>
      <c r="N43" s="134"/>
      <c r="O43" s="152"/>
      <c r="P43" s="134"/>
      <c r="Q43" s="134"/>
      <c r="R43" s="134"/>
    </row>
    <row r="44" spans="3:18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56.51</v>
      </c>
      <c r="J44" s="65">
        <f>J4</f>
        <v>0.2097</v>
      </c>
      <c r="K44" s="61">
        <f t="shared" si="6"/>
        <v>68.360146999999998</v>
      </c>
      <c r="L44" s="143">
        <f t="shared" si="0"/>
        <v>7436.90039213</v>
      </c>
      <c r="M44" s="134"/>
      <c r="N44" s="134"/>
      <c r="O44" s="152"/>
      <c r="P44" s="134"/>
      <c r="Q44" s="134"/>
      <c r="R44" s="134"/>
    </row>
    <row r="45" spans="3:18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1237.5999999999999</v>
      </c>
      <c r="J45" s="60">
        <f>J4</f>
        <v>0.2097</v>
      </c>
      <c r="K45" s="61">
        <f t="shared" si="6"/>
        <v>1497.1247199999998</v>
      </c>
      <c r="L45" s="144">
        <f t="shared" si="0"/>
        <v>13474.122479999998</v>
      </c>
      <c r="M45" s="134"/>
      <c r="N45" s="134"/>
      <c r="O45" s="152"/>
      <c r="P45" s="134"/>
      <c r="Q45" s="134"/>
      <c r="R45" s="134"/>
    </row>
    <row r="46" spans="3:18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83615.683861480007</v>
      </c>
      <c r="M46" s="134"/>
      <c r="N46" s="134"/>
      <c r="O46" s="152"/>
      <c r="P46" s="134"/>
      <c r="Q46" s="134"/>
      <c r="R46" s="134"/>
    </row>
    <row r="47" spans="3:18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38.74</v>
      </c>
      <c r="J47" s="55">
        <f>J4</f>
        <v>0.2097</v>
      </c>
      <c r="K47" s="61">
        <f t="shared" si="6"/>
        <v>46.863778000000003</v>
      </c>
      <c r="L47" s="145">
        <f t="shared" si="0"/>
        <v>7341.6794614800001</v>
      </c>
      <c r="M47" s="134">
        <v>74.8</v>
      </c>
      <c r="N47" s="148">
        <f>M47*K47</f>
        <v>3505.4105944000003</v>
      </c>
      <c r="O47" s="154">
        <f>N47/L47</f>
        <v>0.47746712626069199</v>
      </c>
      <c r="P47" s="134">
        <v>74.8</v>
      </c>
      <c r="Q47" s="148">
        <f>P47*K47</f>
        <v>3505.4105944000003</v>
      </c>
      <c r="R47" s="151">
        <f>Q47/L47</f>
        <v>0.47746712626069199</v>
      </c>
    </row>
    <row r="48" spans="3:18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v>71.650000000000006</v>
      </c>
      <c r="J48" s="65">
        <f>J47</f>
        <v>0.2097</v>
      </c>
      <c r="K48" s="61">
        <f t="shared" si="6"/>
        <v>86.675004999999999</v>
      </c>
      <c r="L48" s="142">
        <f t="shared" si="0"/>
        <v>76274.004400000005</v>
      </c>
      <c r="M48" s="134">
        <v>374</v>
      </c>
      <c r="N48" s="148">
        <f>M48*K48</f>
        <v>32416.451870000001</v>
      </c>
      <c r="O48" s="154">
        <f>N48/L48</f>
        <v>0.42499999999999999</v>
      </c>
      <c r="P48" s="134">
        <v>374</v>
      </c>
      <c r="Q48" s="148">
        <f>P48*K48</f>
        <v>32416.451870000001</v>
      </c>
      <c r="R48" s="151">
        <f>Q48/L48</f>
        <v>0.42499999999999999</v>
      </c>
    </row>
    <row r="49" spans="3:18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  <c r="M49" s="134"/>
      <c r="N49" s="134"/>
      <c r="O49" s="152"/>
      <c r="P49" s="134"/>
      <c r="Q49" s="134"/>
      <c r="R49" s="134"/>
    </row>
    <row r="50" spans="3:18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7.65</v>
      </c>
      <c r="J50" s="55">
        <f>J48</f>
        <v>0.2097</v>
      </c>
      <c r="K50" s="61">
        <f t="shared" si="6"/>
        <v>9.2542050000000007</v>
      </c>
      <c r="L50" s="138">
        <f t="shared" si="0"/>
        <v>1360.3681350000002</v>
      </c>
      <c r="M50" s="134"/>
      <c r="N50" s="134"/>
      <c r="O50" s="152"/>
      <c r="P50" s="134"/>
      <c r="Q50" s="134"/>
      <c r="R50" s="134"/>
    </row>
    <row r="51" spans="3:18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484.98</v>
      </c>
      <c r="J51" s="60">
        <f>J4</f>
        <v>0.2097</v>
      </c>
      <c r="K51" s="61">
        <f t="shared" si="6"/>
        <v>586.68030599999997</v>
      </c>
      <c r="L51" s="139">
        <f t="shared" si="0"/>
        <v>4787.3112969599997</v>
      </c>
      <c r="M51" s="134"/>
      <c r="N51" s="134"/>
      <c r="O51" s="152"/>
      <c r="P51" s="134"/>
      <c r="Q51" s="134"/>
      <c r="R51" s="134"/>
    </row>
    <row r="52" spans="3:18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  <c r="M52" s="134"/>
      <c r="N52" s="134"/>
      <c r="O52" s="152"/>
      <c r="P52" s="134"/>
      <c r="Q52" s="134"/>
      <c r="R52" s="134"/>
    </row>
    <row r="53" spans="3:18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484.98</v>
      </c>
      <c r="J53" s="65">
        <f>J4</f>
        <v>0.2097</v>
      </c>
      <c r="K53" s="61">
        <f t="shared" si="6"/>
        <v>586.68030599999997</v>
      </c>
      <c r="L53" s="142">
        <f t="shared" si="0"/>
        <v>140.80327344</v>
      </c>
      <c r="M53" s="134"/>
      <c r="N53" s="134"/>
      <c r="O53" s="152"/>
      <c r="P53" s="134"/>
      <c r="Q53" s="134"/>
      <c r="R53" s="134"/>
    </row>
    <row r="54" spans="3:18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8.42</v>
      </c>
      <c r="J54" s="65">
        <f>J5</f>
        <v>0.14019999999999999</v>
      </c>
      <c r="K54" s="61">
        <f t="shared" si="6"/>
        <v>9.6004839999999998</v>
      </c>
      <c r="L54" s="139">
        <f t="shared" si="0"/>
        <v>76.803871999999998</v>
      </c>
      <c r="M54" s="134"/>
      <c r="N54" s="134"/>
      <c r="O54" s="152"/>
      <c r="P54" s="134"/>
      <c r="Q54" s="134"/>
      <c r="R54" s="134"/>
    </row>
    <row r="55" spans="3:18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  <c r="M55" s="134"/>
      <c r="N55" s="134"/>
      <c r="O55" s="152"/>
      <c r="P55" s="134"/>
      <c r="Q55" s="134"/>
      <c r="R55" s="134"/>
    </row>
    <row r="56" spans="3:18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402.01</v>
      </c>
      <c r="J56" s="55">
        <f>J5</f>
        <v>0.14019999999999999</v>
      </c>
      <c r="K56" s="61">
        <f t="shared" si="6"/>
        <v>458.371802</v>
      </c>
      <c r="L56" s="138">
        <f t="shared" si="0"/>
        <v>114.5929505</v>
      </c>
      <c r="M56" s="134"/>
      <c r="N56" s="134"/>
      <c r="O56" s="152"/>
      <c r="P56" s="134"/>
      <c r="Q56" s="134"/>
      <c r="R56" s="134"/>
    </row>
    <row r="57" spans="3:18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57.39</v>
      </c>
      <c r="J57" s="65">
        <f>J5</f>
        <v>0.14019999999999999</v>
      </c>
      <c r="K57" s="61">
        <f t="shared" si="6"/>
        <v>65.436077999999995</v>
      </c>
      <c r="L57" s="142">
        <f t="shared" si="0"/>
        <v>130.87215599999999</v>
      </c>
      <c r="M57" s="134"/>
      <c r="N57" s="134"/>
      <c r="O57" s="152"/>
      <c r="P57" s="134"/>
      <c r="Q57" s="134"/>
      <c r="R57" s="134"/>
    </row>
    <row r="58" spans="3:18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77.349999999999994</v>
      </c>
      <c r="J58" s="65">
        <f>J5</f>
        <v>0.14019999999999999</v>
      </c>
      <c r="K58" s="61">
        <f t="shared" si="6"/>
        <v>88.194469999999995</v>
      </c>
      <c r="L58" s="142">
        <f t="shared" si="0"/>
        <v>793.75022999999999</v>
      </c>
      <c r="M58" s="134"/>
      <c r="N58" s="134"/>
      <c r="O58" s="152"/>
      <c r="P58" s="134"/>
      <c r="Q58" s="134"/>
      <c r="R58" s="134"/>
    </row>
    <row r="59" spans="3:18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314.81</v>
      </c>
      <c r="J59" s="60">
        <f>J4</f>
        <v>0.2097</v>
      </c>
      <c r="K59" s="61">
        <f t="shared" si="6"/>
        <v>380.82565699999998</v>
      </c>
      <c r="L59" s="139">
        <f t="shared" si="0"/>
        <v>41.890822270000001</v>
      </c>
      <c r="M59" s="134"/>
      <c r="N59" s="134"/>
      <c r="O59" s="152"/>
      <c r="P59" s="134"/>
      <c r="Q59" s="134"/>
      <c r="R59" s="134"/>
    </row>
    <row r="60" spans="3:18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101784.27563141999</v>
      </c>
      <c r="M60" s="208"/>
      <c r="N60" s="209"/>
      <c r="O60" s="218"/>
      <c r="P60" s="189" t="s">
        <v>240</v>
      </c>
      <c r="Q60" s="190"/>
      <c r="R60" s="191"/>
    </row>
    <row r="61" spans="3:18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19689.807929769999</v>
      </c>
      <c r="M61" s="219">
        <f>SUM(N62:N82)</f>
        <v>0</v>
      </c>
      <c r="N61" s="219"/>
      <c r="O61" s="219"/>
      <c r="P61" s="220">
        <f>SUM(Q62:Q82)</f>
        <v>101784.27563141999</v>
      </c>
      <c r="Q61" s="221"/>
      <c r="R61" s="222"/>
    </row>
    <row r="62" spans="3:18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5.87</v>
      </c>
      <c r="J62" s="55">
        <f>J13</f>
        <v>0.2097</v>
      </c>
      <c r="K62" s="61">
        <f t="shared" si="6"/>
        <v>7.1009390000000003</v>
      </c>
      <c r="L62" s="138">
        <f t="shared" ref="L62:L82" si="7">K62*H62</f>
        <v>755.75293777000013</v>
      </c>
      <c r="M62" s="134"/>
      <c r="N62" s="148"/>
      <c r="O62" s="154"/>
      <c r="P62" s="134">
        <v>106.43</v>
      </c>
      <c r="Q62" s="148">
        <f>P62*K62</f>
        <v>755.75293777000013</v>
      </c>
      <c r="R62" s="151">
        <f>Q62/L62</f>
        <v>1</v>
      </c>
    </row>
    <row r="63" spans="3:18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17.7</v>
      </c>
      <c r="J63" s="65">
        <f>J4</f>
        <v>0.2097</v>
      </c>
      <c r="K63" s="61">
        <f t="shared" si="6"/>
        <v>21.41169</v>
      </c>
      <c r="L63" s="142">
        <f t="shared" si="7"/>
        <v>1584.46506</v>
      </c>
      <c r="M63" s="134"/>
      <c r="N63" s="148"/>
      <c r="O63" s="154"/>
      <c r="P63" s="134">
        <v>74</v>
      </c>
      <c r="Q63" s="148">
        <f t="shared" ref="Q63:Q68" si="8">P63*K63</f>
        <v>1584.46506</v>
      </c>
      <c r="R63" s="151">
        <f t="shared" ref="R63:R68" si="9">Q63/L63</f>
        <v>1</v>
      </c>
    </row>
    <row r="64" spans="3:18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38.43</v>
      </c>
      <c r="J64" s="65">
        <f>J5</f>
        <v>0.14019999999999999</v>
      </c>
      <c r="K64" s="61">
        <f t="shared" si="6"/>
        <v>43.817886000000001</v>
      </c>
      <c r="L64" s="142">
        <f t="shared" si="7"/>
        <v>350.54308800000001</v>
      </c>
      <c r="M64" s="134"/>
      <c r="N64" s="148"/>
      <c r="O64" s="154"/>
      <c r="P64" s="134">
        <v>8</v>
      </c>
      <c r="Q64" s="148">
        <f t="shared" si="8"/>
        <v>350.54308800000001</v>
      </c>
      <c r="R64" s="151">
        <f t="shared" si="9"/>
        <v>1</v>
      </c>
    </row>
    <row r="65" spans="3:18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38.67</v>
      </c>
      <c r="J65" s="65">
        <f>J4</f>
        <v>0.2097</v>
      </c>
      <c r="K65" s="61">
        <f t="shared" si="6"/>
        <v>46.779099000000002</v>
      </c>
      <c r="L65" s="142">
        <f t="shared" si="7"/>
        <v>374.23279200000002</v>
      </c>
      <c r="M65" s="134"/>
      <c r="N65" s="148"/>
      <c r="O65" s="154"/>
      <c r="P65" s="134">
        <v>8</v>
      </c>
      <c r="Q65" s="148">
        <f t="shared" si="8"/>
        <v>374.23279200000002</v>
      </c>
      <c r="R65" s="151">
        <f t="shared" si="9"/>
        <v>1</v>
      </c>
    </row>
    <row r="66" spans="3:18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67.599999999999994</v>
      </c>
      <c r="J66" s="65">
        <f>J5</f>
        <v>0.14019999999999999</v>
      </c>
      <c r="K66" s="61">
        <f t="shared" si="6"/>
        <v>77.077519999999993</v>
      </c>
      <c r="L66" s="142">
        <f t="shared" si="7"/>
        <v>6474.5116799999996</v>
      </c>
      <c r="M66" s="134"/>
      <c r="N66" s="148"/>
      <c r="O66" s="154"/>
      <c r="P66" s="134">
        <v>84</v>
      </c>
      <c r="Q66" s="148">
        <f t="shared" si="8"/>
        <v>6474.5116799999996</v>
      </c>
      <c r="R66" s="151">
        <f t="shared" si="9"/>
        <v>1</v>
      </c>
    </row>
    <row r="67" spans="3:18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55.69</v>
      </c>
      <c r="J67" s="65">
        <f t="shared" ref="J67" si="10">J62</f>
        <v>0.2097</v>
      </c>
      <c r="K67" s="61">
        <f t="shared" si="6"/>
        <v>67.368192999999991</v>
      </c>
      <c r="L67" s="142">
        <f t="shared" si="7"/>
        <v>5658.9282119999989</v>
      </c>
      <c r="M67" s="134"/>
      <c r="N67" s="148"/>
      <c r="O67" s="154"/>
      <c r="P67" s="134">
        <v>84</v>
      </c>
      <c r="Q67" s="148">
        <f t="shared" si="8"/>
        <v>5658.9282119999989</v>
      </c>
      <c r="R67" s="151">
        <f t="shared" si="9"/>
        <v>1</v>
      </c>
    </row>
    <row r="68" spans="3:18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1237.5999999999999</v>
      </c>
      <c r="J68" s="60">
        <f>J4</f>
        <v>0.2097</v>
      </c>
      <c r="K68" s="61">
        <f t="shared" si="6"/>
        <v>1497.1247199999998</v>
      </c>
      <c r="L68" s="139">
        <f t="shared" si="7"/>
        <v>4491.3741599999994</v>
      </c>
      <c r="M68" s="134"/>
      <c r="N68" s="148"/>
      <c r="O68" s="154"/>
      <c r="P68" s="134">
        <v>3</v>
      </c>
      <c r="Q68" s="148">
        <f t="shared" si="8"/>
        <v>4491.3741599999994</v>
      </c>
      <c r="R68" s="151">
        <f t="shared" si="9"/>
        <v>1</v>
      </c>
    </row>
    <row r="69" spans="3:18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141">
        <f>L70+L71</f>
        <v>72040.828607999996</v>
      </c>
      <c r="M69" s="134"/>
      <c r="N69" s="148"/>
      <c r="O69" s="154"/>
      <c r="P69" s="134"/>
      <c r="Q69" s="134"/>
      <c r="R69" s="134"/>
    </row>
    <row r="70" spans="3:18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38.74</v>
      </c>
      <c r="J70" s="55">
        <f>J4</f>
        <v>0.2097</v>
      </c>
      <c r="K70" s="61">
        <f t="shared" si="6"/>
        <v>46.863778000000003</v>
      </c>
      <c r="L70" s="138">
        <f t="shared" si="7"/>
        <v>8248.0249280000007</v>
      </c>
      <c r="M70" s="134"/>
      <c r="N70" s="148">
        <f>M70*K70</f>
        <v>0</v>
      </c>
      <c r="O70" s="154">
        <f>N70/L70</f>
        <v>0</v>
      </c>
      <c r="P70" s="134">
        <v>176</v>
      </c>
      <c r="Q70" s="148">
        <f>P70*K70</f>
        <v>8248.0249280000007</v>
      </c>
      <c r="R70" s="151">
        <f>Q70/L70</f>
        <v>1</v>
      </c>
    </row>
    <row r="71" spans="3:18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v>71.650000000000006</v>
      </c>
      <c r="J71" s="65">
        <f>J4</f>
        <v>0.2097</v>
      </c>
      <c r="K71" s="61">
        <f t="shared" si="6"/>
        <v>86.675004999999999</v>
      </c>
      <c r="L71" s="142">
        <f t="shared" si="7"/>
        <v>63792.803679999997</v>
      </c>
      <c r="M71" s="134"/>
      <c r="N71" s="148"/>
      <c r="O71" s="154"/>
      <c r="P71" s="134">
        <v>736</v>
      </c>
      <c r="Q71" s="148">
        <f>P71*K71</f>
        <v>63792.803679999997</v>
      </c>
      <c r="R71" s="151">
        <f>Q71/L71</f>
        <v>1</v>
      </c>
    </row>
    <row r="72" spans="3:18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141">
        <f>L73+L74</f>
        <v>8422.6482682200003</v>
      </c>
      <c r="M72" s="134"/>
      <c r="N72" s="134"/>
      <c r="O72" s="152"/>
      <c r="P72" s="134"/>
      <c r="Q72" s="134"/>
      <c r="R72" s="151">
        <f t="shared" ref="R72:R82" si="11">Q72/L72</f>
        <v>0</v>
      </c>
    </row>
    <row r="73" spans="3:18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7.65</v>
      </c>
      <c r="J73" s="65">
        <f>J4</f>
        <v>0.2097</v>
      </c>
      <c r="K73" s="61">
        <f t="shared" ref="K73:K82" si="12">(J73*I73)+I73</f>
        <v>9.2542050000000007</v>
      </c>
      <c r="L73" s="142">
        <f t="shared" si="7"/>
        <v>168.05636280000002</v>
      </c>
      <c r="M73" s="134"/>
      <c r="N73" s="148">
        <f>M73*K73</f>
        <v>0</v>
      </c>
      <c r="O73" s="154">
        <f>N73/L73</f>
        <v>0</v>
      </c>
      <c r="P73" s="134">
        <v>18.16</v>
      </c>
      <c r="Q73" s="148">
        <f>P73*K73</f>
        <v>168.05636280000002</v>
      </c>
      <c r="R73" s="151">
        <f t="shared" si="11"/>
        <v>1</v>
      </c>
    </row>
    <row r="74" spans="3:18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484.98</v>
      </c>
      <c r="J74" s="60">
        <f>J4</f>
        <v>0.2097</v>
      </c>
      <c r="K74" s="61">
        <f t="shared" si="12"/>
        <v>586.68030599999997</v>
      </c>
      <c r="L74" s="139">
        <f t="shared" si="7"/>
        <v>8254.5919054200003</v>
      </c>
      <c r="M74" s="134"/>
      <c r="N74" s="148">
        <f>M74*K74</f>
        <v>0</v>
      </c>
      <c r="O74" s="154">
        <f>N74/L74</f>
        <v>0</v>
      </c>
      <c r="P74" s="134">
        <v>14.07</v>
      </c>
      <c r="Q74" s="148">
        <f>P74*K74</f>
        <v>8254.5919054200003</v>
      </c>
      <c r="R74" s="151">
        <f t="shared" si="11"/>
        <v>1</v>
      </c>
    </row>
    <row r="75" spans="3:18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141">
        <f>L76+L77</f>
        <v>549.88466665999999</v>
      </c>
      <c r="M75" s="134"/>
      <c r="N75" s="134"/>
      <c r="O75" s="154"/>
      <c r="P75" s="134"/>
      <c r="Q75" s="134"/>
      <c r="R75" s="151"/>
    </row>
    <row r="76" spans="3:18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484.98</v>
      </c>
      <c r="J76" s="65">
        <f>J73</f>
        <v>0.2097</v>
      </c>
      <c r="K76" s="61">
        <f t="shared" si="12"/>
        <v>586.68030599999997</v>
      </c>
      <c r="L76" s="142">
        <f t="shared" si="7"/>
        <v>357.87498665999999</v>
      </c>
      <c r="M76" s="134"/>
      <c r="N76" s="148">
        <f>M76*K76</f>
        <v>0</v>
      </c>
      <c r="O76" s="154">
        <f t="shared" ref="O76:O82" si="13">N76/L76</f>
        <v>0</v>
      </c>
      <c r="P76" s="134">
        <v>0.61</v>
      </c>
      <c r="Q76" s="148">
        <f>P76*K76</f>
        <v>357.87498665999999</v>
      </c>
      <c r="R76" s="151">
        <f t="shared" si="11"/>
        <v>1</v>
      </c>
    </row>
    <row r="77" spans="3:18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8.42</v>
      </c>
      <c r="J77" s="60">
        <f>J5</f>
        <v>0.14019999999999999</v>
      </c>
      <c r="K77" s="61">
        <f t="shared" si="12"/>
        <v>9.6004839999999998</v>
      </c>
      <c r="L77" s="139">
        <f t="shared" si="7"/>
        <v>192.00968</v>
      </c>
      <c r="M77" s="134"/>
      <c r="N77" s="148">
        <f>M77*K77</f>
        <v>0</v>
      </c>
      <c r="O77" s="154">
        <f t="shared" si="13"/>
        <v>0</v>
      </c>
      <c r="P77" s="134">
        <v>20</v>
      </c>
      <c r="Q77" s="148">
        <f>P77*K77</f>
        <v>192.00968</v>
      </c>
      <c r="R77" s="151">
        <f t="shared" si="11"/>
        <v>1</v>
      </c>
    </row>
    <row r="78" spans="3:18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141">
        <f>L79+L80+L81+L82</f>
        <v>1081.1061587699999</v>
      </c>
      <c r="M78" s="134"/>
      <c r="N78" s="134"/>
      <c r="O78" s="154"/>
      <c r="P78" s="134"/>
      <c r="Q78" s="134"/>
      <c r="R78" s="151"/>
    </row>
    <row r="79" spans="3:18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402.01</v>
      </c>
      <c r="J79" s="55">
        <f>J5</f>
        <v>0.14019999999999999</v>
      </c>
      <c r="K79" s="61">
        <f t="shared" si="12"/>
        <v>458.371802</v>
      </c>
      <c r="L79" s="138">
        <f t="shared" si="7"/>
        <v>114.5929505</v>
      </c>
      <c r="M79" s="134"/>
      <c r="N79" s="148">
        <f>M79*K79</f>
        <v>0</v>
      </c>
      <c r="O79" s="154">
        <f t="shared" si="13"/>
        <v>0</v>
      </c>
      <c r="P79" s="134">
        <v>0.25</v>
      </c>
      <c r="Q79" s="148">
        <f>P79*K79</f>
        <v>114.5929505</v>
      </c>
      <c r="R79" s="151">
        <f t="shared" si="11"/>
        <v>1</v>
      </c>
    </row>
    <row r="80" spans="3:18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57.39</v>
      </c>
      <c r="J80" s="65">
        <f>J5</f>
        <v>0.14019999999999999</v>
      </c>
      <c r="K80" s="61">
        <f t="shared" si="12"/>
        <v>65.436077999999995</v>
      </c>
      <c r="L80" s="142">
        <f t="shared" si="7"/>
        <v>130.87215599999999</v>
      </c>
      <c r="M80" s="134"/>
      <c r="N80" s="148">
        <f>M80*K80</f>
        <v>0</v>
      </c>
      <c r="O80" s="154">
        <f t="shared" si="13"/>
        <v>0</v>
      </c>
      <c r="P80" s="134">
        <v>2</v>
      </c>
      <c r="Q80" s="148">
        <f>P80*K80</f>
        <v>130.87215599999999</v>
      </c>
      <c r="R80" s="151">
        <f t="shared" si="11"/>
        <v>1</v>
      </c>
    </row>
    <row r="81" spans="3:18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77.349999999999994</v>
      </c>
      <c r="J81" s="65">
        <f>J5</f>
        <v>0.14019999999999999</v>
      </c>
      <c r="K81" s="61">
        <f t="shared" si="12"/>
        <v>88.194469999999995</v>
      </c>
      <c r="L81" s="142">
        <f t="shared" si="7"/>
        <v>793.75022999999999</v>
      </c>
      <c r="M81" s="134"/>
      <c r="N81" s="148">
        <f>M81*K81</f>
        <v>0</v>
      </c>
      <c r="O81" s="154">
        <f t="shared" si="13"/>
        <v>0</v>
      </c>
      <c r="P81" s="134">
        <v>9</v>
      </c>
      <c r="Q81" s="148">
        <f t="shared" ref="Q81:Q82" si="14">P81*K81</f>
        <v>793.75022999999999</v>
      </c>
      <c r="R81" s="151">
        <f t="shared" si="11"/>
        <v>1</v>
      </c>
    </row>
    <row r="82" spans="3:18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314.81</v>
      </c>
      <c r="J82" s="73">
        <f>J4</f>
        <v>0.2097</v>
      </c>
      <c r="K82" s="71">
        <f t="shared" si="12"/>
        <v>380.82565699999998</v>
      </c>
      <c r="L82" s="146">
        <f t="shared" si="7"/>
        <v>41.890822270000001</v>
      </c>
      <c r="M82" s="134"/>
      <c r="N82" s="148">
        <f>M82*K82</f>
        <v>0</v>
      </c>
      <c r="O82" s="154">
        <f t="shared" si="13"/>
        <v>0</v>
      </c>
      <c r="P82" s="134">
        <v>0.11</v>
      </c>
      <c r="Q82" s="148">
        <f t="shared" si="14"/>
        <v>41.890822270000001</v>
      </c>
      <c r="R82" s="151">
        <f t="shared" si="11"/>
        <v>1</v>
      </c>
    </row>
    <row r="83" spans="3:18" x14ac:dyDescent="0.25">
      <c r="K83" s="35"/>
    </row>
    <row r="84" spans="3:18" x14ac:dyDescent="0.25">
      <c r="C84" s="110" t="s">
        <v>245</v>
      </c>
    </row>
    <row r="85" spans="3:18" x14ac:dyDescent="0.25">
      <c r="C85" s="110"/>
    </row>
    <row r="88" spans="3:18" x14ac:dyDescent="0.25">
      <c r="F88" t="s">
        <v>134</v>
      </c>
    </row>
    <row r="89" spans="3:18" x14ac:dyDescent="0.25">
      <c r="F89" s="27" t="s">
        <v>235</v>
      </c>
    </row>
    <row r="90" spans="3:18" x14ac:dyDescent="0.25">
      <c r="F90" s="27" t="s">
        <v>236</v>
      </c>
    </row>
  </sheetData>
  <mergeCells count="15">
    <mergeCell ref="P2:R3"/>
    <mergeCell ref="P4:R5"/>
    <mergeCell ref="P61:R61"/>
    <mergeCell ref="M60:O60"/>
    <mergeCell ref="P60:R60"/>
    <mergeCell ref="M61:O61"/>
    <mergeCell ref="P37:R37"/>
    <mergeCell ref="P38:R38"/>
    <mergeCell ref="M38:O38"/>
    <mergeCell ref="M37:O37"/>
    <mergeCell ref="C2:L2"/>
    <mergeCell ref="M2:O3"/>
    <mergeCell ref="K4:L5"/>
    <mergeCell ref="M4:O5"/>
    <mergeCell ref="M11:O11"/>
  </mergeCells>
  <conditionalFormatting sqref="D12:E82">
    <cfRule type="expression" dxfId="23" priority="3" stopIfTrue="1">
      <formula>OR($G12="M",$G12="A")</formula>
    </cfRule>
  </conditionalFormatting>
  <conditionalFormatting sqref="F12:F82">
    <cfRule type="expression" dxfId="22" priority="2" stopIfTrue="1">
      <formula>OR($G12="M",$G12="A")</formula>
    </cfRule>
  </conditionalFormatting>
  <conditionalFormatting sqref="G12:J82">
    <cfRule type="expression" dxfId="21" priority="1" stopIfTrue="1">
      <formula>OR($G12="M",$G12="A")</formula>
    </cfRule>
  </conditionalFormatting>
  <conditionalFormatting sqref="K12:K83">
    <cfRule type="expression" dxfId="20" priority="5" stopIfTrue="1">
      <formula>OR($G12="M",$G12="A")</formula>
    </cfRule>
  </conditionalFormatting>
  <conditionalFormatting sqref="L12:L82 K12:K83">
    <cfRule type="expression" dxfId="19" priority="4" stopIfTrue="1">
      <formula>OR($G12="M",$G12="A")</formula>
    </cfRule>
  </conditionalFormatting>
  <dataValidations count="2">
    <dataValidation type="decimal" operator="greaterThan" allowBlank="1" showInputMessage="1" showErrorMessage="1" errorTitle="Dado inválido" error="Informar número maior que zero!" sqref="J15 J23:K23 I12:I82" xr:uid="{84E734F2-E9FF-402F-A07B-3473A5367A12}">
      <formula1>0</formula1>
    </dataValidation>
    <dataValidation type="list" allowBlank="1" showInputMessage="1" showErrorMessage="1" sqref="D12:D82" xr:uid="{B59508BE-962B-4E30-99DA-2B2110C16B5E}">
      <formula1>"SINAPI,SINAPI-I,SICRO,Composição,Cotação"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3" orientation="landscape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D1043-5817-49ED-84FC-0E19B5FB81CC}">
  <dimension ref="C1:R90"/>
  <sheetViews>
    <sheetView topLeftCell="A34" workbookViewId="0">
      <selection activeCell="M39" sqref="M39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5.42578125" customWidth="1"/>
    <col min="14" max="14" width="14.7109375" customWidth="1"/>
    <col min="15" max="15" width="11.42578125" customWidth="1"/>
    <col min="16" max="16" width="13.140625" customWidth="1"/>
    <col min="17" max="17" width="13.5703125" customWidth="1"/>
    <col min="18" max="18" width="9.7109375" customWidth="1"/>
  </cols>
  <sheetData>
    <row r="1" spans="3:18" ht="15.75" thickBot="1" x14ac:dyDescent="0.3"/>
    <row r="2" spans="3:18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1"/>
      <c r="M2" s="192" t="s">
        <v>239</v>
      </c>
      <c r="N2" s="193"/>
      <c r="O2" s="194"/>
      <c r="P2" s="192" t="s">
        <v>240</v>
      </c>
      <c r="Q2" s="193"/>
      <c r="R2" s="194"/>
    </row>
    <row r="3" spans="3:18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  <c r="M3" s="195"/>
      <c r="N3" s="196"/>
      <c r="O3" s="197"/>
      <c r="P3" s="195"/>
      <c r="Q3" s="196"/>
      <c r="R3" s="197"/>
    </row>
    <row r="4" spans="3:18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198"/>
      <c r="M4" s="200" t="s">
        <v>242</v>
      </c>
      <c r="N4" s="201"/>
      <c r="O4" s="202"/>
      <c r="P4" s="223"/>
      <c r="Q4" s="223"/>
      <c r="R4" s="223"/>
    </row>
    <row r="5" spans="3:18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99"/>
      <c r="M5" s="203"/>
      <c r="N5" s="204"/>
      <c r="O5" s="205"/>
      <c r="P5" s="223"/>
      <c r="Q5" s="223"/>
      <c r="R5" s="223"/>
    </row>
    <row r="6" spans="3:18" ht="15.75" thickBot="1" x14ac:dyDescent="0.3">
      <c r="C6" s="39" t="s">
        <v>139</v>
      </c>
      <c r="D6" t="s">
        <v>140</v>
      </c>
      <c r="J6" s="33"/>
      <c r="M6" s="134"/>
      <c r="N6" s="134"/>
      <c r="O6" s="152"/>
      <c r="P6" s="134"/>
      <c r="Q6" s="134"/>
      <c r="R6" s="134"/>
    </row>
    <row r="7" spans="3:18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  <c r="M7" s="134"/>
      <c r="N7" s="134"/>
      <c r="O7" s="152"/>
      <c r="P7" s="134"/>
      <c r="Q7" s="134"/>
      <c r="R7" s="134"/>
    </row>
    <row r="8" spans="3:18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  <c r="M8" s="134"/>
      <c r="N8" s="134"/>
      <c r="O8" s="152"/>
      <c r="P8" s="134"/>
      <c r="Q8" s="134"/>
      <c r="R8" s="134"/>
    </row>
    <row r="9" spans="3:18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  <c r="M9" s="149" t="s">
        <v>234</v>
      </c>
      <c r="N9" s="30" t="s">
        <v>74</v>
      </c>
      <c r="O9" s="100" t="s">
        <v>71</v>
      </c>
      <c r="P9" s="149" t="s">
        <v>234</v>
      </c>
      <c r="Q9" s="30" t="s">
        <v>74</v>
      </c>
      <c r="R9" s="30" t="s">
        <v>71</v>
      </c>
    </row>
    <row r="10" spans="3:18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402703.70274703996</v>
      </c>
      <c r="M10" s="147"/>
      <c r="N10" s="134"/>
      <c r="O10" s="152"/>
      <c r="P10" s="134"/>
      <c r="Q10" s="134"/>
      <c r="R10" s="134"/>
    </row>
    <row r="11" spans="3:18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  <c r="M11" s="208"/>
      <c r="N11" s="209"/>
      <c r="O11" s="209"/>
      <c r="P11" s="134"/>
      <c r="Q11" s="134"/>
      <c r="R11" s="134"/>
    </row>
    <row r="12" spans="3:18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  <c r="M12" s="134"/>
      <c r="N12" s="134"/>
      <c r="O12" s="152"/>
      <c r="P12" s="134"/>
      <c r="Q12" s="134"/>
      <c r="R12" s="134"/>
    </row>
    <row r="13" spans="3:18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  <c r="M13" s="134"/>
      <c r="N13" s="134"/>
      <c r="O13" s="152"/>
      <c r="P13" s="134"/>
      <c r="Q13" s="134"/>
      <c r="R13" s="134"/>
    </row>
    <row r="14" spans="3:18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167813.57465344996</v>
      </c>
      <c r="M14" s="134"/>
      <c r="N14" s="134"/>
      <c r="O14" s="152"/>
      <c r="P14" s="134"/>
      <c r="Q14" s="134"/>
      <c r="R14" s="134"/>
    </row>
    <row r="15" spans="3:18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42253.177498089994</v>
      </c>
      <c r="M15" s="134"/>
      <c r="N15" s="134"/>
      <c r="O15" s="152"/>
      <c r="P15" s="134"/>
      <c r="Q15" s="134"/>
      <c r="R15" s="134"/>
    </row>
    <row r="16" spans="3:18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1772.60740257</v>
      </c>
      <c r="M16" s="134"/>
      <c r="N16" s="148">
        <f>M16*K16</f>
        <v>0</v>
      </c>
      <c r="O16" s="153"/>
      <c r="P16" s="134"/>
      <c r="Q16" s="134"/>
      <c r="R16" s="134"/>
    </row>
    <row r="17" spans="3:18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3203.1888239999998</v>
      </c>
      <c r="M17" s="134"/>
      <c r="N17" s="148">
        <f t="shared" ref="N17:N22" si="3">M17*K17</f>
        <v>0</v>
      </c>
      <c r="O17" s="153"/>
      <c r="P17" s="134"/>
      <c r="Q17" s="134"/>
      <c r="R17" s="134"/>
    </row>
    <row r="18" spans="3:18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1726.8739472</v>
      </c>
      <c r="M18" s="134"/>
      <c r="N18" s="148">
        <f t="shared" si="3"/>
        <v>0</v>
      </c>
      <c r="O18" s="153"/>
      <c r="P18" s="134"/>
      <c r="Q18" s="134"/>
      <c r="R18" s="134"/>
    </row>
    <row r="19" spans="3:18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1843.0965006000001</v>
      </c>
      <c r="M19" s="134"/>
      <c r="N19" s="148">
        <f t="shared" si="3"/>
        <v>0</v>
      </c>
      <c r="O19" s="153"/>
      <c r="P19" s="134"/>
      <c r="Q19" s="134"/>
      <c r="R19" s="134"/>
    </row>
    <row r="20" spans="3:18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67.599999999999994</v>
      </c>
      <c r="J20" s="65">
        <f t="shared" ref="J20" si="4">$J$5</f>
        <v>0.14019999999999999</v>
      </c>
      <c r="K20" s="61">
        <f t="shared" si="2"/>
        <v>77.077519999999993</v>
      </c>
      <c r="L20" s="142">
        <f t="shared" si="0"/>
        <v>11595.542108799998</v>
      </c>
      <c r="M20" s="134"/>
      <c r="N20" s="148">
        <f t="shared" si="3"/>
        <v>0</v>
      </c>
      <c r="O20" s="153"/>
      <c r="P20" s="134"/>
      <c r="Q20" s="134"/>
      <c r="R20" s="134"/>
    </row>
    <row r="21" spans="3:18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10134.870954919999</v>
      </c>
      <c r="M21" s="134"/>
      <c r="N21" s="148">
        <f t="shared" si="3"/>
        <v>0</v>
      </c>
      <c r="O21" s="153"/>
      <c r="P21" s="134"/>
      <c r="Q21" s="134"/>
      <c r="R21" s="134"/>
    </row>
    <row r="22" spans="3:18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1237.5999999999999</v>
      </c>
      <c r="J22" s="60">
        <f t="shared" ref="J22:J25" si="5">$J$13</f>
        <v>0.2097</v>
      </c>
      <c r="K22" s="61">
        <f>(J22*I22)+I22</f>
        <v>1497.1247199999998</v>
      </c>
      <c r="L22" s="139">
        <f t="shared" si="0"/>
        <v>11976.997759999998</v>
      </c>
      <c r="M22" s="148"/>
      <c r="N22" s="148">
        <f t="shared" si="3"/>
        <v>0</v>
      </c>
      <c r="O22" s="153"/>
      <c r="P22" s="134"/>
      <c r="Q22" s="134"/>
      <c r="R22" s="134"/>
    </row>
    <row r="23" spans="3:18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114507.49227199999</v>
      </c>
      <c r="M23" s="134"/>
      <c r="N23" s="134"/>
      <c r="O23" s="152"/>
      <c r="P23" s="134"/>
      <c r="Q23" s="134"/>
      <c r="R23" s="134"/>
    </row>
    <row r="24" spans="3:18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38.74</v>
      </c>
      <c r="J24" s="55">
        <f t="shared" si="5"/>
        <v>0.2097</v>
      </c>
      <c r="K24" s="61">
        <f t="shared" ref="K24:K71" si="6">(J24*I24)+I24</f>
        <v>46.863778000000003</v>
      </c>
      <c r="L24" s="138">
        <f t="shared" si="0"/>
        <v>10497.486272</v>
      </c>
      <c r="M24" s="134"/>
      <c r="N24" s="134"/>
      <c r="O24" s="152"/>
      <c r="P24" s="134"/>
      <c r="Q24" s="134"/>
      <c r="R24" s="134"/>
    </row>
    <row r="25" spans="3:18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v>71.650000000000006</v>
      </c>
      <c r="J25" s="65">
        <f t="shared" si="5"/>
        <v>0.2097</v>
      </c>
      <c r="K25" s="61">
        <f t="shared" si="6"/>
        <v>86.675004999999999</v>
      </c>
      <c r="L25" s="142">
        <f t="shared" si="0"/>
        <v>104010.00599999999</v>
      </c>
      <c r="M25" s="134"/>
      <c r="N25" s="134"/>
      <c r="O25" s="152"/>
      <c r="P25" s="134"/>
      <c r="Q25" s="134"/>
      <c r="R25" s="134"/>
    </row>
    <row r="26" spans="3:18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  <c r="M26" s="134"/>
      <c r="N26" s="134"/>
      <c r="O26" s="152"/>
      <c r="P26" s="134"/>
      <c r="Q26" s="134"/>
      <c r="R26" s="134"/>
    </row>
    <row r="27" spans="3:18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6"/>
        <v>9.2542050000000007</v>
      </c>
      <c r="L27" s="138">
        <f t="shared" si="0"/>
        <v>3508.17657345</v>
      </c>
      <c r="M27" s="134"/>
      <c r="N27" s="134"/>
      <c r="O27" s="152"/>
      <c r="P27" s="134"/>
      <c r="Q27" s="134"/>
      <c r="R27" s="134"/>
    </row>
    <row r="28" spans="3:18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6"/>
        <v>586.68030599999997</v>
      </c>
      <c r="L28" s="139">
        <f t="shared" si="0"/>
        <v>5913.7374844799997</v>
      </c>
      <c r="M28" s="134"/>
      <c r="N28" s="134"/>
      <c r="O28" s="152"/>
      <c r="P28" s="134"/>
      <c r="Q28" s="134"/>
      <c r="R28" s="134"/>
    </row>
    <row r="29" spans="3:18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  <c r="M29" s="134"/>
      <c r="N29" s="134"/>
      <c r="O29" s="152"/>
      <c r="P29" s="134"/>
      <c r="Q29" s="134"/>
      <c r="R29" s="134"/>
    </row>
    <row r="30" spans="3:18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6"/>
        <v>586.68030599999997</v>
      </c>
      <c r="L30" s="142">
        <f t="shared" si="0"/>
        <v>357.87498665999999</v>
      </c>
      <c r="M30" s="134"/>
      <c r="N30" s="134"/>
      <c r="O30" s="152"/>
      <c r="P30" s="134"/>
      <c r="Q30" s="134"/>
      <c r="R30" s="134"/>
    </row>
    <row r="31" spans="3:18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6"/>
        <v>9.6004839999999998</v>
      </c>
      <c r="L31" s="139">
        <f t="shared" si="0"/>
        <v>192.00968</v>
      </c>
      <c r="M31" s="134"/>
      <c r="N31" s="134"/>
      <c r="O31" s="152"/>
      <c r="P31" s="134"/>
      <c r="Q31" s="134"/>
      <c r="R31" s="134"/>
    </row>
    <row r="32" spans="3:18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  <c r="M32" s="134"/>
      <c r="N32" s="134"/>
      <c r="O32" s="152"/>
      <c r="P32" s="134"/>
      <c r="Q32" s="134"/>
      <c r="R32" s="134"/>
    </row>
    <row r="33" spans="3:18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6"/>
        <v>458.371802</v>
      </c>
      <c r="L33" s="138">
        <f t="shared" si="0"/>
        <v>114.5929505</v>
      </c>
      <c r="M33" s="134"/>
      <c r="N33" s="134"/>
      <c r="O33" s="152"/>
      <c r="P33" s="134"/>
      <c r="Q33" s="134"/>
      <c r="R33" s="134"/>
    </row>
    <row r="34" spans="3:18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6"/>
        <v>65.436077999999995</v>
      </c>
      <c r="L34" s="142">
        <f t="shared" si="0"/>
        <v>130.87215599999999</v>
      </c>
      <c r="M34" s="134"/>
      <c r="N34" s="134"/>
      <c r="O34" s="152"/>
      <c r="P34" s="134"/>
      <c r="Q34" s="134"/>
      <c r="R34" s="134"/>
    </row>
    <row r="35" spans="3:18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6"/>
        <v>88.194469999999995</v>
      </c>
      <c r="L35" s="142">
        <f t="shared" si="0"/>
        <v>793.75022999999999</v>
      </c>
      <c r="M35" s="134"/>
      <c r="N35" s="134"/>
      <c r="O35" s="152"/>
      <c r="P35" s="134"/>
      <c r="Q35" s="134"/>
      <c r="R35" s="134"/>
    </row>
    <row r="36" spans="3:18" ht="22.5" x14ac:dyDescent="0.25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6"/>
        <v>380.82565699999998</v>
      </c>
      <c r="L36" s="139">
        <f t="shared" si="0"/>
        <v>41.890822270000001</v>
      </c>
      <c r="M36" s="134"/>
      <c r="N36" s="134"/>
      <c r="O36" s="152"/>
      <c r="P36" s="134"/>
      <c r="Q36" s="134"/>
      <c r="R36" s="134"/>
    </row>
    <row r="37" spans="3:18" x14ac:dyDescent="0.25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127114.92092488999</v>
      </c>
      <c r="M37" s="134"/>
      <c r="N37" s="134"/>
      <c r="O37" s="152"/>
      <c r="P37" s="134"/>
      <c r="Q37" s="134"/>
      <c r="R37" s="134"/>
    </row>
    <row r="38" spans="3:18" x14ac:dyDescent="0.25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36052.844327239996</v>
      </c>
      <c r="M38" s="134"/>
      <c r="N38" s="134"/>
      <c r="O38" s="152"/>
      <c r="P38" s="134"/>
      <c r="Q38" s="134"/>
      <c r="R38" s="134"/>
    </row>
    <row r="39" spans="3:18" ht="67.5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5.87</v>
      </c>
      <c r="J39" s="55">
        <f>J4</f>
        <v>0.2097</v>
      </c>
      <c r="K39" s="61">
        <f t="shared" si="6"/>
        <v>7.1009390000000003</v>
      </c>
      <c r="L39" s="138">
        <f t="shared" si="0"/>
        <v>1145.31045131</v>
      </c>
      <c r="M39" s="134"/>
      <c r="N39" s="134"/>
      <c r="O39" s="152"/>
      <c r="P39" s="134"/>
      <c r="Q39" s="134"/>
      <c r="R39" s="134"/>
    </row>
    <row r="40" spans="3:18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17.7</v>
      </c>
      <c r="J40" s="65">
        <f>J4</f>
        <v>0.2097</v>
      </c>
      <c r="K40" s="61">
        <f t="shared" si="6"/>
        <v>21.41169</v>
      </c>
      <c r="L40" s="142">
        <f t="shared" si="0"/>
        <v>2021.2635360000002</v>
      </c>
      <c r="M40" s="134"/>
      <c r="N40" s="134"/>
      <c r="O40" s="152"/>
      <c r="P40" s="134"/>
      <c r="Q40" s="134"/>
      <c r="R40" s="134"/>
    </row>
    <row r="41" spans="3:18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38.43</v>
      </c>
      <c r="J41" s="65">
        <f>J5</f>
        <v>0.14019999999999999</v>
      </c>
      <c r="K41" s="61">
        <f t="shared" si="6"/>
        <v>43.817886000000001</v>
      </c>
      <c r="L41" s="142">
        <f t="shared" si="0"/>
        <v>1726.4247084000001</v>
      </c>
      <c r="M41" s="134"/>
      <c r="N41" s="134"/>
      <c r="O41" s="152"/>
      <c r="P41" s="134"/>
      <c r="Q41" s="134"/>
      <c r="R41" s="134"/>
    </row>
    <row r="42" spans="3:18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38.67</v>
      </c>
      <c r="J42" s="65">
        <f>J4</f>
        <v>0.2097</v>
      </c>
      <c r="K42" s="61">
        <f t="shared" si="6"/>
        <v>46.779099000000002</v>
      </c>
      <c r="L42" s="142">
        <f t="shared" si="0"/>
        <v>1843.0965006000001</v>
      </c>
      <c r="M42" s="134"/>
      <c r="N42" s="134"/>
      <c r="O42" s="152"/>
      <c r="P42" s="134"/>
      <c r="Q42" s="134"/>
      <c r="R42" s="134"/>
    </row>
    <row r="43" spans="3:18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67.599999999999994</v>
      </c>
      <c r="J43" s="65">
        <f>J4</f>
        <v>0.2097</v>
      </c>
      <c r="K43" s="61">
        <f t="shared" si="6"/>
        <v>81.775719999999993</v>
      </c>
      <c r="L43" s="143">
        <f t="shared" si="0"/>
        <v>8405.7262587999994</v>
      </c>
      <c r="M43" s="134"/>
      <c r="N43" s="134"/>
      <c r="O43" s="152"/>
      <c r="P43" s="134"/>
      <c r="Q43" s="134"/>
      <c r="R43" s="134"/>
    </row>
    <row r="44" spans="3:18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56.51</v>
      </c>
      <c r="J44" s="65">
        <f>J4</f>
        <v>0.2097</v>
      </c>
      <c r="K44" s="61">
        <f t="shared" si="6"/>
        <v>68.360146999999998</v>
      </c>
      <c r="L44" s="143">
        <f t="shared" si="0"/>
        <v>7436.90039213</v>
      </c>
      <c r="M44" s="134"/>
      <c r="N44" s="134"/>
      <c r="O44" s="152"/>
      <c r="P44" s="134"/>
      <c r="Q44" s="134"/>
      <c r="R44" s="134"/>
    </row>
    <row r="45" spans="3:18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1237.5999999999999</v>
      </c>
      <c r="J45" s="60">
        <f>J4</f>
        <v>0.2097</v>
      </c>
      <c r="K45" s="61">
        <f t="shared" si="6"/>
        <v>1497.1247199999998</v>
      </c>
      <c r="L45" s="144">
        <f t="shared" si="0"/>
        <v>13474.122479999998</v>
      </c>
      <c r="M45" s="134"/>
      <c r="N45" s="134"/>
      <c r="O45" s="152"/>
      <c r="P45" s="134"/>
      <c r="Q45" s="134"/>
      <c r="R45" s="134"/>
    </row>
    <row r="46" spans="3:18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83615.683861480007</v>
      </c>
      <c r="M46" s="134"/>
      <c r="N46" s="134"/>
      <c r="O46" s="152"/>
      <c r="P46" s="134"/>
      <c r="Q46" s="134"/>
      <c r="R46" s="134"/>
    </row>
    <row r="47" spans="3:18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38.74</v>
      </c>
      <c r="J47" s="55">
        <f>J4</f>
        <v>0.2097</v>
      </c>
      <c r="K47" s="61">
        <f t="shared" si="6"/>
        <v>46.863778000000003</v>
      </c>
      <c r="L47" s="145">
        <f t="shared" si="0"/>
        <v>7341.6794614800001</v>
      </c>
      <c r="M47" s="134"/>
      <c r="N47" s="134"/>
      <c r="O47" s="152"/>
      <c r="P47" s="134"/>
      <c r="Q47" s="134"/>
      <c r="R47" s="134"/>
    </row>
    <row r="48" spans="3:18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v>71.650000000000006</v>
      </c>
      <c r="J48" s="65">
        <f>J47</f>
        <v>0.2097</v>
      </c>
      <c r="K48" s="61">
        <f t="shared" si="6"/>
        <v>86.675004999999999</v>
      </c>
      <c r="L48" s="142">
        <f t="shared" si="0"/>
        <v>76274.004400000005</v>
      </c>
      <c r="M48" s="134"/>
      <c r="N48" s="134"/>
      <c r="O48" s="152"/>
      <c r="P48" s="134"/>
      <c r="Q48" s="134"/>
      <c r="R48" s="134"/>
    </row>
    <row r="49" spans="3:18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  <c r="M49" s="134"/>
      <c r="N49" s="134"/>
      <c r="O49" s="152"/>
      <c r="P49" s="134"/>
      <c r="Q49" s="134"/>
      <c r="R49" s="134"/>
    </row>
    <row r="50" spans="3:18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7.65</v>
      </c>
      <c r="J50" s="55">
        <f>J48</f>
        <v>0.2097</v>
      </c>
      <c r="K50" s="61">
        <f t="shared" si="6"/>
        <v>9.2542050000000007</v>
      </c>
      <c r="L50" s="138">
        <f t="shared" si="0"/>
        <v>1360.3681350000002</v>
      </c>
      <c r="M50" s="134"/>
      <c r="N50" s="134"/>
      <c r="O50" s="152"/>
      <c r="P50" s="134"/>
      <c r="Q50" s="134"/>
      <c r="R50" s="134"/>
    </row>
    <row r="51" spans="3:18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484.98</v>
      </c>
      <c r="J51" s="60">
        <f>J4</f>
        <v>0.2097</v>
      </c>
      <c r="K51" s="61">
        <f t="shared" si="6"/>
        <v>586.68030599999997</v>
      </c>
      <c r="L51" s="139">
        <f t="shared" si="0"/>
        <v>4787.3112969599997</v>
      </c>
      <c r="M51" s="134"/>
      <c r="N51" s="134"/>
      <c r="O51" s="152"/>
      <c r="P51" s="134"/>
      <c r="Q51" s="134"/>
      <c r="R51" s="134"/>
    </row>
    <row r="52" spans="3:18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  <c r="M52" s="134"/>
      <c r="N52" s="134"/>
      <c r="O52" s="152"/>
      <c r="P52" s="134"/>
      <c r="Q52" s="134"/>
      <c r="R52" s="134"/>
    </row>
    <row r="53" spans="3:18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484.98</v>
      </c>
      <c r="J53" s="65">
        <f>J4</f>
        <v>0.2097</v>
      </c>
      <c r="K53" s="61">
        <f t="shared" si="6"/>
        <v>586.68030599999997</v>
      </c>
      <c r="L53" s="142">
        <f t="shared" si="0"/>
        <v>140.80327344</v>
      </c>
      <c r="M53" s="134"/>
      <c r="N53" s="134"/>
      <c r="O53" s="152"/>
      <c r="P53" s="134"/>
      <c r="Q53" s="134"/>
      <c r="R53" s="134"/>
    </row>
    <row r="54" spans="3:18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8.42</v>
      </c>
      <c r="J54" s="65">
        <f>J5</f>
        <v>0.14019999999999999</v>
      </c>
      <c r="K54" s="61">
        <f t="shared" si="6"/>
        <v>9.6004839999999998</v>
      </c>
      <c r="L54" s="139">
        <f t="shared" si="0"/>
        <v>76.803871999999998</v>
      </c>
      <c r="M54" s="134"/>
      <c r="N54" s="134"/>
      <c r="O54" s="152"/>
      <c r="P54" s="134"/>
      <c r="Q54" s="134"/>
      <c r="R54" s="134"/>
    </row>
    <row r="55" spans="3:18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  <c r="M55" s="134"/>
      <c r="N55" s="134"/>
      <c r="O55" s="152"/>
      <c r="P55" s="134"/>
      <c r="Q55" s="134"/>
      <c r="R55" s="134"/>
    </row>
    <row r="56" spans="3:18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402.01</v>
      </c>
      <c r="J56" s="55">
        <f>J5</f>
        <v>0.14019999999999999</v>
      </c>
      <c r="K56" s="61">
        <f t="shared" si="6"/>
        <v>458.371802</v>
      </c>
      <c r="L56" s="138">
        <f t="shared" si="0"/>
        <v>114.5929505</v>
      </c>
      <c r="M56" s="134"/>
      <c r="N56" s="134"/>
      <c r="O56" s="152"/>
      <c r="P56" s="134"/>
      <c r="Q56" s="134"/>
      <c r="R56" s="134"/>
    </row>
    <row r="57" spans="3:18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57.39</v>
      </c>
      <c r="J57" s="65">
        <f>J5</f>
        <v>0.14019999999999999</v>
      </c>
      <c r="K57" s="61">
        <f t="shared" si="6"/>
        <v>65.436077999999995</v>
      </c>
      <c r="L57" s="142">
        <f t="shared" si="0"/>
        <v>130.87215599999999</v>
      </c>
      <c r="M57" s="134"/>
      <c r="N57" s="134"/>
      <c r="O57" s="152"/>
      <c r="P57" s="134"/>
      <c r="Q57" s="134"/>
      <c r="R57" s="134"/>
    </row>
    <row r="58" spans="3:18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77.349999999999994</v>
      </c>
      <c r="J58" s="65">
        <f>J5</f>
        <v>0.14019999999999999</v>
      </c>
      <c r="K58" s="61">
        <f t="shared" si="6"/>
        <v>88.194469999999995</v>
      </c>
      <c r="L58" s="142">
        <f t="shared" si="0"/>
        <v>793.75022999999999</v>
      </c>
      <c r="M58" s="134"/>
      <c r="N58" s="134"/>
      <c r="O58" s="152"/>
      <c r="P58" s="134"/>
      <c r="Q58" s="134"/>
      <c r="R58" s="134"/>
    </row>
    <row r="59" spans="3:18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314.81</v>
      </c>
      <c r="J59" s="60">
        <f>J4</f>
        <v>0.2097</v>
      </c>
      <c r="K59" s="61">
        <f t="shared" si="6"/>
        <v>380.82565699999998</v>
      </c>
      <c r="L59" s="139">
        <f t="shared" si="0"/>
        <v>41.890822270000001</v>
      </c>
      <c r="M59" s="134"/>
      <c r="N59" s="134"/>
      <c r="O59" s="152"/>
      <c r="P59" s="134"/>
      <c r="Q59" s="134"/>
      <c r="R59" s="134"/>
    </row>
    <row r="60" spans="3:18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101784.27563141999</v>
      </c>
      <c r="M60" s="208" t="s">
        <v>239</v>
      </c>
      <c r="N60" s="209"/>
      <c r="O60" s="218"/>
      <c r="P60" s="208" t="s">
        <v>240</v>
      </c>
      <c r="Q60" s="209"/>
      <c r="R60" s="218"/>
    </row>
    <row r="61" spans="3:18" ht="15.75" thickBot="1" x14ac:dyDescent="0.3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19689.807929769999</v>
      </c>
      <c r="M61" s="215">
        <f>SUM(N62:N82)</f>
        <v>18301.664021650002</v>
      </c>
      <c r="N61" s="216"/>
      <c r="O61" s="217"/>
      <c r="P61" s="220">
        <f>SUM(Q62:Q82)</f>
        <v>101784.27563141999</v>
      </c>
      <c r="Q61" s="221"/>
      <c r="R61" s="222"/>
    </row>
    <row r="62" spans="3:18" ht="68.25" thickTop="1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5.87</v>
      </c>
      <c r="J62" s="55">
        <f>J13</f>
        <v>0.2097</v>
      </c>
      <c r="K62" s="61">
        <f t="shared" si="6"/>
        <v>7.1009390000000003</v>
      </c>
      <c r="L62" s="138">
        <f t="shared" ref="L62:L82" si="7">K62*H62</f>
        <v>755.75293777000013</v>
      </c>
      <c r="M62" s="134"/>
      <c r="N62" s="148"/>
      <c r="O62" s="154"/>
      <c r="P62" s="134">
        <v>106.43</v>
      </c>
      <c r="Q62" s="148">
        <f>P62*K62</f>
        <v>755.75293777000013</v>
      </c>
      <c r="R62" s="151">
        <f>Q62/L62</f>
        <v>1</v>
      </c>
    </row>
    <row r="63" spans="3:18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17.7</v>
      </c>
      <c r="J63" s="65">
        <f>J4</f>
        <v>0.2097</v>
      </c>
      <c r="K63" s="61">
        <f t="shared" si="6"/>
        <v>21.41169</v>
      </c>
      <c r="L63" s="142">
        <f t="shared" si="7"/>
        <v>1584.46506</v>
      </c>
      <c r="M63" s="134"/>
      <c r="N63" s="148"/>
      <c r="O63" s="154"/>
      <c r="P63" s="134">
        <v>74</v>
      </c>
      <c r="Q63" s="148">
        <f t="shared" ref="Q63:Q68" si="8">P63*K63</f>
        <v>1584.46506</v>
      </c>
      <c r="R63" s="151">
        <f t="shared" ref="R63:R68" si="9">Q63/L63</f>
        <v>1</v>
      </c>
    </row>
    <row r="64" spans="3:18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38.43</v>
      </c>
      <c r="J64" s="65">
        <f>J5</f>
        <v>0.14019999999999999</v>
      </c>
      <c r="K64" s="61">
        <f t="shared" si="6"/>
        <v>43.817886000000001</v>
      </c>
      <c r="L64" s="142">
        <f t="shared" si="7"/>
        <v>350.54308800000001</v>
      </c>
      <c r="M64" s="134"/>
      <c r="N64" s="148"/>
      <c r="O64" s="154"/>
      <c r="P64" s="134">
        <v>8</v>
      </c>
      <c r="Q64" s="148">
        <f t="shared" si="8"/>
        <v>350.54308800000001</v>
      </c>
      <c r="R64" s="151">
        <f t="shared" si="9"/>
        <v>1</v>
      </c>
    </row>
    <row r="65" spans="3:18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38.67</v>
      </c>
      <c r="J65" s="65">
        <f>J4</f>
        <v>0.2097</v>
      </c>
      <c r="K65" s="61">
        <f t="shared" si="6"/>
        <v>46.779099000000002</v>
      </c>
      <c r="L65" s="142">
        <f t="shared" si="7"/>
        <v>374.23279200000002</v>
      </c>
      <c r="M65" s="134"/>
      <c r="N65" s="148"/>
      <c r="O65" s="154"/>
      <c r="P65" s="134">
        <v>8</v>
      </c>
      <c r="Q65" s="148">
        <f t="shared" si="8"/>
        <v>374.23279200000002</v>
      </c>
      <c r="R65" s="151">
        <f t="shared" si="9"/>
        <v>1</v>
      </c>
    </row>
    <row r="66" spans="3:18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67.599999999999994</v>
      </c>
      <c r="J66" s="65">
        <f>J5</f>
        <v>0.14019999999999999</v>
      </c>
      <c r="K66" s="61">
        <f t="shared" si="6"/>
        <v>77.077519999999993</v>
      </c>
      <c r="L66" s="142">
        <f t="shared" si="7"/>
        <v>6474.5116799999996</v>
      </c>
      <c r="M66" s="134"/>
      <c r="N66" s="148"/>
      <c r="O66" s="154"/>
      <c r="P66" s="134">
        <v>84</v>
      </c>
      <c r="Q66" s="148">
        <f t="shared" si="8"/>
        <v>6474.5116799999996</v>
      </c>
      <c r="R66" s="151">
        <f t="shared" si="9"/>
        <v>1</v>
      </c>
    </row>
    <row r="67" spans="3:18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55.69</v>
      </c>
      <c r="J67" s="65">
        <f t="shared" ref="J67" si="10">J62</f>
        <v>0.2097</v>
      </c>
      <c r="K67" s="61">
        <f t="shared" si="6"/>
        <v>67.368192999999991</v>
      </c>
      <c r="L67" s="142">
        <f t="shared" si="7"/>
        <v>5658.9282119999989</v>
      </c>
      <c r="M67" s="134"/>
      <c r="N67" s="148"/>
      <c r="O67" s="154"/>
      <c r="P67" s="134">
        <v>84</v>
      </c>
      <c r="Q67" s="148">
        <f t="shared" si="8"/>
        <v>5658.9282119999989</v>
      </c>
      <c r="R67" s="151">
        <f t="shared" si="9"/>
        <v>1</v>
      </c>
    </row>
    <row r="68" spans="3:18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1237.5999999999999</v>
      </c>
      <c r="J68" s="60">
        <f>J4</f>
        <v>0.2097</v>
      </c>
      <c r="K68" s="61">
        <f t="shared" si="6"/>
        <v>1497.1247199999998</v>
      </c>
      <c r="L68" s="139">
        <f t="shared" si="7"/>
        <v>4491.3741599999994</v>
      </c>
      <c r="M68" s="134"/>
      <c r="N68" s="148"/>
      <c r="O68" s="154"/>
      <c r="P68" s="134">
        <v>3</v>
      </c>
      <c r="Q68" s="148">
        <f t="shared" si="8"/>
        <v>4491.3741599999994</v>
      </c>
      <c r="R68" s="151">
        <f t="shared" si="9"/>
        <v>1</v>
      </c>
    </row>
    <row r="69" spans="3:18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141">
        <f>L70+L71</f>
        <v>72040.828607999996</v>
      </c>
      <c r="M69" s="134"/>
      <c r="N69" s="148"/>
      <c r="O69" s="154"/>
      <c r="P69" s="134"/>
      <c r="Q69" s="134"/>
      <c r="R69" s="134"/>
    </row>
    <row r="70" spans="3:18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38.74</v>
      </c>
      <c r="J70" s="55">
        <f>J4</f>
        <v>0.2097</v>
      </c>
      <c r="K70" s="61">
        <f t="shared" si="6"/>
        <v>46.863778000000003</v>
      </c>
      <c r="L70" s="138">
        <f t="shared" si="7"/>
        <v>8248.0249280000007</v>
      </c>
      <c r="M70" s="134">
        <v>176</v>
      </c>
      <c r="N70" s="148">
        <f>M70*K70</f>
        <v>8248.0249280000007</v>
      </c>
      <c r="O70" s="154">
        <f>N70/L70</f>
        <v>1</v>
      </c>
      <c r="P70" s="134">
        <f>M70</f>
        <v>176</v>
      </c>
      <c r="Q70" s="148">
        <f>M70*K70</f>
        <v>8248.0249280000007</v>
      </c>
      <c r="R70" s="151">
        <f>Q70/L70</f>
        <v>1</v>
      </c>
    </row>
    <row r="71" spans="3:18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v>71.650000000000006</v>
      </c>
      <c r="J71" s="65">
        <f>J4</f>
        <v>0.2097</v>
      </c>
      <c r="K71" s="61">
        <f t="shared" si="6"/>
        <v>86.675004999999999</v>
      </c>
      <c r="L71" s="142">
        <f t="shared" si="7"/>
        <v>63792.803679999997</v>
      </c>
      <c r="M71" s="134"/>
      <c r="N71" s="148"/>
      <c r="O71" s="154"/>
      <c r="P71" s="134">
        <v>736</v>
      </c>
      <c r="Q71" s="148">
        <f>P71*K71</f>
        <v>63792.803679999997</v>
      </c>
      <c r="R71" s="151">
        <f>Q71/L71</f>
        <v>1</v>
      </c>
    </row>
    <row r="72" spans="3:18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141">
        <f>L73+L74</f>
        <v>8422.6482682200003</v>
      </c>
      <c r="M72" s="134"/>
      <c r="N72" s="134"/>
      <c r="O72" s="152"/>
      <c r="P72" s="134"/>
      <c r="Q72" s="134"/>
      <c r="R72" s="151">
        <f t="shared" ref="R72:R82" si="11">Q72/L72</f>
        <v>0</v>
      </c>
    </row>
    <row r="73" spans="3:18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7.65</v>
      </c>
      <c r="J73" s="65">
        <f>J4</f>
        <v>0.2097</v>
      </c>
      <c r="K73" s="61">
        <f t="shared" ref="K73:K82" si="12">(J73*I73)+I73</f>
        <v>9.2542050000000007</v>
      </c>
      <c r="L73" s="142">
        <f t="shared" si="7"/>
        <v>168.05636280000002</v>
      </c>
      <c r="M73" s="134">
        <v>18.16</v>
      </c>
      <c r="N73" s="148">
        <f>M73*K73</f>
        <v>168.05636280000002</v>
      </c>
      <c r="O73" s="154">
        <f>N73/L73</f>
        <v>1</v>
      </c>
      <c r="P73" s="134">
        <v>18.16</v>
      </c>
      <c r="Q73" s="148">
        <f>M73*K73</f>
        <v>168.05636280000002</v>
      </c>
      <c r="R73" s="151">
        <f t="shared" si="11"/>
        <v>1</v>
      </c>
    </row>
    <row r="74" spans="3:18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484.98</v>
      </c>
      <c r="J74" s="60">
        <f>J4</f>
        <v>0.2097</v>
      </c>
      <c r="K74" s="61">
        <f t="shared" si="12"/>
        <v>586.68030599999997</v>
      </c>
      <c r="L74" s="139">
        <f t="shared" si="7"/>
        <v>8254.5919054200003</v>
      </c>
      <c r="M74" s="134">
        <v>14.07</v>
      </c>
      <c r="N74" s="148">
        <f>M74*K74</f>
        <v>8254.5919054200003</v>
      </c>
      <c r="O74" s="154">
        <f>N74/L74</f>
        <v>1</v>
      </c>
      <c r="P74" s="134">
        <v>14.07</v>
      </c>
      <c r="Q74" s="148">
        <f>P74*K74</f>
        <v>8254.5919054200003</v>
      </c>
      <c r="R74" s="151">
        <f t="shared" si="11"/>
        <v>1</v>
      </c>
    </row>
    <row r="75" spans="3:18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141">
        <f>L76+L77</f>
        <v>549.88466665999999</v>
      </c>
      <c r="M75" s="134"/>
      <c r="N75" s="134"/>
      <c r="O75" s="154"/>
      <c r="P75" s="134"/>
      <c r="Q75" s="134"/>
      <c r="R75" s="151"/>
    </row>
    <row r="76" spans="3:18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484.98</v>
      </c>
      <c r="J76" s="65">
        <f>J73</f>
        <v>0.2097</v>
      </c>
      <c r="K76" s="61">
        <f t="shared" si="12"/>
        <v>586.68030599999997</v>
      </c>
      <c r="L76" s="142">
        <f t="shared" si="7"/>
        <v>357.87498665999999</v>
      </c>
      <c r="M76" s="134">
        <v>0.61</v>
      </c>
      <c r="N76" s="148">
        <f>M76*K76</f>
        <v>357.87498665999999</v>
      </c>
      <c r="O76" s="154">
        <f t="shared" ref="O76:O82" si="13">N76/L76</f>
        <v>1</v>
      </c>
      <c r="P76" s="134">
        <v>0.61</v>
      </c>
      <c r="Q76" s="148">
        <f>P76*K76</f>
        <v>357.87498665999999</v>
      </c>
      <c r="R76" s="151">
        <f t="shared" si="11"/>
        <v>1</v>
      </c>
    </row>
    <row r="77" spans="3:18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8.42</v>
      </c>
      <c r="J77" s="60">
        <f>J5</f>
        <v>0.14019999999999999</v>
      </c>
      <c r="K77" s="61">
        <f t="shared" si="12"/>
        <v>9.6004839999999998</v>
      </c>
      <c r="L77" s="139">
        <f t="shared" si="7"/>
        <v>192.00968</v>
      </c>
      <c r="M77" s="134">
        <v>20</v>
      </c>
      <c r="N77" s="148">
        <f>M77*K77</f>
        <v>192.00968</v>
      </c>
      <c r="O77" s="154">
        <f t="shared" si="13"/>
        <v>1</v>
      </c>
      <c r="P77" s="134">
        <v>20</v>
      </c>
      <c r="Q77" s="148">
        <f>P77*K77</f>
        <v>192.00968</v>
      </c>
      <c r="R77" s="151">
        <f t="shared" si="11"/>
        <v>1</v>
      </c>
    </row>
    <row r="78" spans="3:18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141">
        <f>L79+L80+L81+L82</f>
        <v>1081.1061587699999</v>
      </c>
      <c r="M78" s="134"/>
      <c r="N78" s="134"/>
      <c r="O78" s="154"/>
      <c r="P78" s="134"/>
      <c r="Q78" s="134"/>
      <c r="R78" s="151"/>
    </row>
    <row r="79" spans="3:18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402.01</v>
      </c>
      <c r="J79" s="55">
        <f>J5</f>
        <v>0.14019999999999999</v>
      </c>
      <c r="K79" s="61">
        <f t="shared" si="12"/>
        <v>458.371802</v>
      </c>
      <c r="L79" s="138">
        <f t="shared" si="7"/>
        <v>114.5929505</v>
      </c>
      <c r="M79" s="134">
        <v>0.25</v>
      </c>
      <c r="N79" s="148">
        <f>M79*K79</f>
        <v>114.5929505</v>
      </c>
      <c r="O79" s="154">
        <f t="shared" si="13"/>
        <v>1</v>
      </c>
      <c r="P79" s="134">
        <v>0.25</v>
      </c>
      <c r="Q79" s="148">
        <f>P79*K79</f>
        <v>114.5929505</v>
      </c>
      <c r="R79" s="151">
        <f t="shared" si="11"/>
        <v>1</v>
      </c>
    </row>
    <row r="80" spans="3:18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57.39</v>
      </c>
      <c r="J80" s="65">
        <f>J5</f>
        <v>0.14019999999999999</v>
      </c>
      <c r="K80" s="61">
        <f t="shared" si="12"/>
        <v>65.436077999999995</v>
      </c>
      <c r="L80" s="142">
        <f t="shared" si="7"/>
        <v>130.87215599999999</v>
      </c>
      <c r="M80" s="134">
        <v>2</v>
      </c>
      <c r="N80" s="148">
        <f>M80*K80</f>
        <v>130.87215599999999</v>
      </c>
      <c r="O80" s="154">
        <f t="shared" si="13"/>
        <v>1</v>
      </c>
      <c r="P80" s="134">
        <v>2</v>
      </c>
      <c r="Q80" s="148">
        <f>P80*K80</f>
        <v>130.87215599999999</v>
      </c>
      <c r="R80" s="151">
        <f t="shared" si="11"/>
        <v>1</v>
      </c>
    </row>
    <row r="81" spans="3:18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77.349999999999994</v>
      </c>
      <c r="J81" s="65">
        <f>J5</f>
        <v>0.14019999999999999</v>
      </c>
      <c r="K81" s="61">
        <f t="shared" si="12"/>
        <v>88.194469999999995</v>
      </c>
      <c r="L81" s="142">
        <f t="shared" si="7"/>
        <v>793.75022999999999</v>
      </c>
      <c r="M81" s="134">
        <v>9</v>
      </c>
      <c r="N81" s="148">
        <f>M81*K81</f>
        <v>793.75022999999999</v>
      </c>
      <c r="O81" s="154">
        <f t="shared" si="13"/>
        <v>1</v>
      </c>
      <c r="P81" s="134">
        <v>9</v>
      </c>
      <c r="Q81" s="148">
        <f t="shared" ref="Q81:Q82" si="14">P81*K81</f>
        <v>793.75022999999999</v>
      </c>
      <c r="R81" s="151">
        <f t="shared" si="11"/>
        <v>1</v>
      </c>
    </row>
    <row r="82" spans="3:18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314.81</v>
      </c>
      <c r="J82" s="73">
        <f>J4</f>
        <v>0.2097</v>
      </c>
      <c r="K82" s="71">
        <f t="shared" si="12"/>
        <v>380.82565699999998</v>
      </c>
      <c r="L82" s="146">
        <f t="shared" si="7"/>
        <v>41.890822270000001</v>
      </c>
      <c r="M82" s="134">
        <v>0.11</v>
      </c>
      <c r="N82" s="148">
        <f>M82*K82</f>
        <v>41.890822270000001</v>
      </c>
      <c r="O82" s="154">
        <f t="shared" si="13"/>
        <v>1</v>
      </c>
      <c r="P82" s="134">
        <v>0.11</v>
      </c>
      <c r="Q82" s="148">
        <f t="shared" si="14"/>
        <v>41.890822270000001</v>
      </c>
      <c r="R82" s="151">
        <f t="shared" si="11"/>
        <v>1</v>
      </c>
    </row>
    <row r="83" spans="3:18" x14ac:dyDescent="0.25">
      <c r="K83" s="35"/>
    </row>
    <row r="84" spans="3:18" x14ac:dyDescent="0.25">
      <c r="C84" s="110" t="s">
        <v>241</v>
      </c>
    </row>
    <row r="85" spans="3:18" x14ac:dyDescent="0.25">
      <c r="C85" s="110"/>
    </row>
    <row r="88" spans="3:18" x14ac:dyDescent="0.25">
      <c r="F88" t="s">
        <v>134</v>
      </c>
    </row>
    <row r="89" spans="3:18" x14ac:dyDescent="0.25">
      <c r="F89" s="27" t="s">
        <v>235</v>
      </c>
    </row>
    <row r="90" spans="3:18" x14ac:dyDescent="0.25">
      <c r="F90" s="27" t="s">
        <v>236</v>
      </c>
    </row>
  </sheetData>
  <mergeCells count="11">
    <mergeCell ref="C2:L2"/>
    <mergeCell ref="M2:O3"/>
    <mergeCell ref="P2:R3"/>
    <mergeCell ref="K4:L5"/>
    <mergeCell ref="M4:O5"/>
    <mergeCell ref="P4:R5"/>
    <mergeCell ref="M11:O11"/>
    <mergeCell ref="M60:O60"/>
    <mergeCell ref="P60:R60"/>
    <mergeCell ref="M61:O61"/>
    <mergeCell ref="P61:R61"/>
  </mergeCells>
  <conditionalFormatting sqref="D12:E82">
    <cfRule type="expression" dxfId="18" priority="3" stopIfTrue="1">
      <formula>OR($G12="M",$G12="A")</formula>
    </cfRule>
  </conditionalFormatting>
  <conditionalFormatting sqref="F12:F82">
    <cfRule type="expression" dxfId="17" priority="2" stopIfTrue="1">
      <formula>OR($G12="M",$G12="A")</formula>
    </cfRule>
  </conditionalFormatting>
  <conditionalFormatting sqref="G12:J82">
    <cfRule type="expression" dxfId="16" priority="1" stopIfTrue="1">
      <formula>OR($G12="M",$G12="A")</formula>
    </cfRule>
  </conditionalFormatting>
  <conditionalFormatting sqref="K12:K83">
    <cfRule type="expression" dxfId="15" priority="5" stopIfTrue="1">
      <formula>OR($G12="M",$G12="A")</formula>
    </cfRule>
  </conditionalFormatting>
  <conditionalFormatting sqref="L12:L82 K12:K83">
    <cfRule type="expression" dxfId="14" priority="4" stopIfTrue="1">
      <formula>OR($G12="M",$G12="A")</formula>
    </cfRule>
  </conditionalFormatting>
  <dataValidations count="2">
    <dataValidation type="list" allowBlank="1" showInputMessage="1" showErrorMessage="1" sqref="D12:D82" xr:uid="{FF4A5CBD-A976-4D36-BE72-3EBAD9D175CB}">
      <formula1>"SINAPI,SINAPI-I,SICRO,Composição,Cotação"</formula1>
    </dataValidation>
    <dataValidation type="decimal" operator="greaterThan" allowBlank="1" showInputMessage="1" showErrorMessage="1" errorTitle="Dado inválido" error="Informar número maior que zero!" sqref="J15 J23:K23 I12:I82" xr:uid="{E75EDD98-33DA-48E9-99FC-1DA60B4807A3}">
      <formula1>0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3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469DE-D68B-4ABC-AFFA-140D686253B4}">
  <dimension ref="C1:O90"/>
  <sheetViews>
    <sheetView workbookViewId="0">
      <selection activeCell="F65" sqref="F65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5.42578125" customWidth="1"/>
    <col min="14" max="14" width="14.7109375" customWidth="1"/>
    <col min="15" max="15" width="18" customWidth="1"/>
  </cols>
  <sheetData>
    <row r="1" spans="3:15" ht="15.75" thickBot="1" x14ac:dyDescent="0.3"/>
    <row r="2" spans="3:15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181"/>
      <c r="M2" s="192" t="s">
        <v>233</v>
      </c>
      <c r="N2" s="193"/>
      <c r="O2" s="194"/>
    </row>
    <row r="3" spans="3:15" x14ac:dyDescent="0.25">
      <c r="C3" s="36"/>
      <c r="D3" s="37"/>
      <c r="E3" s="37"/>
      <c r="F3" s="37"/>
      <c r="G3" s="37"/>
      <c r="H3" s="37"/>
      <c r="I3" s="37"/>
      <c r="J3" s="37"/>
      <c r="K3" s="37"/>
      <c r="L3" s="37"/>
      <c r="M3" s="195"/>
      <c r="N3" s="196"/>
      <c r="O3" s="197"/>
    </row>
    <row r="4" spans="3:15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198"/>
      <c r="M4" s="200" t="s">
        <v>237</v>
      </c>
      <c r="N4" s="201"/>
      <c r="O4" s="202"/>
    </row>
    <row r="5" spans="3:15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199"/>
      <c r="M5" s="203"/>
      <c r="N5" s="204"/>
      <c r="O5" s="205"/>
    </row>
    <row r="6" spans="3:15" ht="15.75" thickBot="1" x14ac:dyDescent="0.3">
      <c r="C6" s="39" t="s">
        <v>139</v>
      </c>
      <c r="D6" t="s">
        <v>140</v>
      </c>
      <c r="J6" s="33"/>
      <c r="M6" s="134"/>
      <c r="N6" s="134"/>
      <c r="O6" s="134"/>
    </row>
    <row r="7" spans="3:15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5"/>
      <c r="M7" s="134"/>
      <c r="N7" s="134"/>
      <c r="O7" s="134"/>
    </row>
    <row r="8" spans="3:15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32" t="s">
        <v>73</v>
      </c>
      <c r="M8" s="134"/>
      <c r="N8" s="134"/>
      <c r="O8" s="134"/>
    </row>
    <row r="9" spans="3:15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32" t="s">
        <v>74</v>
      </c>
      <c r="M9" s="149" t="s">
        <v>234</v>
      </c>
      <c r="N9" s="30" t="s">
        <v>74</v>
      </c>
      <c r="O9" s="30" t="s">
        <v>71</v>
      </c>
    </row>
    <row r="10" spans="3:15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136">
        <f>L11+L14+L37+L60</f>
        <v>402703.70274703996</v>
      </c>
      <c r="M10" s="147"/>
      <c r="N10" s="134"/>
      <c r="O10" s="134"/>
    </row>
    <row r="11" spans="3:15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137">
        <f>L12+L13</f>
        <v>5990.9315372800002</v>
      </c>
      <c r="M11" s="208"/>
      <c r="N11" s="209"/>
      <c r="O11" s="218"/>
    </row>
    <row r="12" spans="3:15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174.03</v>
      </c>
      <c r="J12" s="55">
        <f>$J$5</f>
        <v>0.14019999999999999</v>
      </c>
      <c r="K12" s="56">
        <f>I12+ (I12*$J$12)</f>
        <v>198.42900600000002</v>
      </c>
      <c r="L12" s="138">
        <f>K12*H12</f>
        <v>571.47553728000003</v>
      </c>
      <c r="M12" s="134"/>
      <c r="N12" s="134"/>
      <c r="O12" s="134"/>
    </row>
    <row r="13" spans="3:15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70</v>
      </c>
      <c r="J13" s="60">
        <f>$J$4</f>
        <v>0.2097</v>
      </c>
      <c r="K13" s="56">
        <f>I13+ (I13*$J$13)</f>
        <v>84.679000000000002</v>
      </c>
      <c r="L13" s="139">
        <f t="shared" ref="L13:L59" si="0">K13*H13</f>
        <v>5419.4560000000001</v>
      </c>
      <c r="M13" s="134"/>
      <c r="N13" s="134"/>
      <c r="O13" s="134"/>
    </row>
    <row r="14" spans="3:15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140">
        <f>L15+L23+L26++L29+L32</f>
        <v>167813.57465344996</v>
      </c>
      <c r="M14" s="134"/>
      <c r="N14" s="134"/>
      <c r="O14" s="134"/>
    </row>
    <row r="15" spans="3:15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141">
        <f>L16+L17+L18+L19+L20+L21+L22</f>
        <v>42253.177498089994</v>
      </c>
      <c r="M15" s="134"/>
      <c r="N15" s="134"/>
      <c r="O15" s="134"/>
    </row>
    <row r="16" spans="3:15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5.87</v>
      </c>
      <c r="J16" s="55">
        <f t="shared" ref="J16:J17" si="1">$J$4</f>
        <v>0.2097</v>
      </c>
      <c r="K16" s="61">
        <f t="shared" ref="K16:K21" si="2">(J16*I16)+I16</f>
        <v>7.1009390000000003</v>
      </c>
      <c r="L16" s="138">
        <f t="shared" si="0"/>
        <v>1772.60740257</v>
      </c>
      <c r="M16" s="134"/>
      <c r="N16" s="148">
        <f>M16*K16</f>
        <v>0</v>
      </c>
      <c r="O16" s="150"/>
    </row>
    <row r="17" spans="3:15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17.7</v>
      </c>
      <c r="J17" s="65">
        <f t="shared" si="1"/>
        <v>0.2097</v>
      </c>
      <c r="K17" s="61">
        <f t="shared" si="2"/>
        <v>21.41169</v>
      </c>
      <c r="L17" s="142">
        <f t="shared" si="0"/>
        <v>3203.1888239999998</v>
      </c>
      <c r="M17" s="134"/>
      <c r="N17" s="148">
        <f t="shared" ref="N17:N22" si="3">M17*K17</f>
        <v>0</v>
      </c>
      <c r="O17" s="150"/>
    </row>
    <row r="18" spans="3:15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38.44</v>
      </c>
      <c r="J18" s="65">
        <f>$J$5</f>
        <v>0.14019999999999999</v>
      </c>
      <c r="K18" s="61">
        <f t="shared" si="2"/>
        <v>43.829287999999998</v>
      </c>
      <c r="L18" s="142">
        <f t="shared" si="0"/>
        <v>1726.8739472</v>
      </c>
      <c r="M18" s="134"/>
      <c r="N18" s="148">
        <f t="shared" si="3"/>
        <v>0</v>
      </c>
      <c r="O18" s="150"/>
    </row>
    <row r="19" spans="3:15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38.67</v>
      </c>
      <c r="J19" s="65">
        <f>J13</f>
        <v>0.2097</v>
      </c>
      <c r="K19" s="61">
        <f t="shared" si="2"/>
        <v>46.779099000000002</v>
      </c>
      <c r="L19" s="142">
        <f t="shared" si="0"/>
        <v>1843.0965006000001</v>
      </c>
      <c r="M19" s="134"/>
      <c r="N19" s="148">
        <f t="shared" si="3"/>
        <v>0</v>
      </c>
      <c r="O19" s="150"/>
    </row>
    <row r="20" spans="3:15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67.599999999999994</v>
      </c>
      <c r="J20" s="65">
        <f t="shared" ref="J20" si="4">$J$5</f>
        <v>0.14019999999999999</v>
      </c>
      <c r="K20" s="61">
        <f t="shared" si="2"/>
        <v>77.077519999999993</v>
      </c>
      <c r="L20" s="142">
        <f t="shared" si="0"/>
        <v>11595.542108799998</v>
      </c>
      <c r="M20" s="134"/>
      <c r="N20" s="148">
        <f t="shared" si="3"/>
        <v>0</v>
      </c>
      <c r="O20" s="150"/>
    </row>
    <row r="21" spans="3:15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55.69</v>
      </c>
      <c r="J21" s="65">
        <f>$J$13</f>
        <v>0.2097</v>
      </c>
      <c r="K21" s="61">
        <f t="shared" si="2"/>
        <v>67.368192999999991</v>
      </c>
      <c r="L21" s="142">
        <f t="shared" si="0"/>
        <v>10134.870954919999</v>
      </c>
      <c r="M21" s="134"/>
      <c r="N21" s="148">
        <f t="shared" si="3"/>
        <v>0</v>
      </c>
      <c r="O21" s="150"/>
    </row>
    <row r="22" spans="3:15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1237.5999999999999</v>
      </c>
      <c r="J22" s="60">
        <f t="shared" ref="J22:J25" si="5">$J$13</f>
        <v>0.2097</v>
      </c>
      <c r="K22" s="61">
        <f>(J22*I22)+I22</f>
        <v>1497.1247199999998</v>
      </c>
      <c r="L22" s="139">
        <f t="shared" si="0"/>
        <v>11976.997759999998</v>
      </c>
      <c r="M22" s="148"/>
      <c r="N22" s="148">
        <f t="shared" si="3"/>
        <v>0</v>
      </c>
      <c r="O22" s="150"/>
    </row>
    <row r="23" spans="3:15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141">
        <f>L24+L25</f>
        <v>114507.49227199999</v>
      </c>
      <c r="M23" s="134"/>
      <c r="N23" s="134"/>
      <c r="O23" s="134"/>
    </row>
    <row r="24" spans="3:15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38.74</v>
      </c>
      <c r="J24" s="55">
        <f t="shared" si="5"/>
        <v>0.2097</v>
      </c>
      <c r="K24" s="61">
        <f t="shared" ref="K24:K71" si="6">(J24*I24)+I24</f>
        <v>46.863778000000003</v>
      </c>
      <c r="L24" s="138">
        <f t="shared" si="0"/>
        <v>10497.486272</v>
      </c>
      <c r="M24" s="134"/>
      <c r="N24" s="134"/>
      <c r="O24" s="134"/>
    </row>
    <row r="25" spans="3:15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v>71.650000000000006</v>
      </c>
      <c r="J25" s="65">
        <f t="shared" si="5"/>
        <v>0.2097</v>
      </c>
      <c r="K25" s="61">
        <f t="shared" si="6"/>
        <v>86.675004999999999</v>
      </c>
      <c r="L25" s="142">
        <f t="shared" si="0"/>
        <v>104010.00599999999</v>
      </c>
      <c r="M25" s="134"/>
      <c r="N25" s="134"/>
      <c r="O25" s="134"/>
    </row>
    <row r="26" spans="3:15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141">
        <f>L27+L28</f>
        <v>9421.9140579300001</v>
      </c>
      <c r="M26" s="134"/>
      <c r="N26" s="134"/>
      <c r="O26" s="134"/>
    </row>
    <row r="27" spans="3:15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7.65</v>
      </c>
      <c r="J27" s="55">
        <f>J25</f>
        <v>0.2097</v>
      </c>
      <c r="K27" s="61">
        <f t="shared" si="6"/>
        <v>9.2542050000000007</v>
      </c>
      <c r="L27" s="138">
        <f t="shared" si="0"/>
        <v>3508.17657345</v>
      </c>
      <c r="M27" s="134"/>
      <c r="N27" s="134"/>
      <c r="O27" s="134"/>
    </row>
    <row r="28" spans="3:15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484.98</v>
      </c>
      <c r="J28" s="60">
        <f>J13</f>
        <v>0.2097</v>
      </c>
      <c r="K28" s="61">
        <f t="shared" si="6"/>
        <v>586.68030599999997</v>
      </c>
      <c r="L28" s="139">
        <f t="shared" si="0"/>
        <v>5913.7374844799997</v>
      </c>
      <c r="M28" s="134"/>
      <c r="N28" s="134"/>
      <c r="O28" s="134"/>
    </row>
    <row r="29" spans="3:15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141">
        <f>L30+L31</f>
        <v>549.88466665999999</v>
      </c>
      <c r="M29" s="134"/>
      <c r="N29" s="134"/>
      <c r="O29" s="134"/>
    </row>
    <row r="30" spans="3:15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484.98</v>
      </c>
      <c r="J30" s="65">
        <f>J4</f>
        <v>0.2097</v>
      </c>
      <c r="K30" s="61">
        <f t="shared" si="6"/>
        <v>586.68030599999997</v>
      </c>
      <c r="L30" s="142">
        <f t="shared" si="0"/>
        <v>357.87498665999999</v>
      </c>
      <c r="M30" s="134"/>
      <c r="N30" s="134"/>
      <c r="O30" s="134"/>
    </row>
    <row r="31" spans="3:15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8.42</v>
      </c>
      <c r="J31" s="60">
        <f>J5</f>
        <v>0.14019999999999999</v>
      </c>
      <c r="K31" s="61">
        <f t="shared" si="6"/>
        <v>9.6004839999999998</v>
      </c>
      <c r="L31" s="139">
        <f t="shared" si="0"/>
        <v>192.00968</v>
      </c>
      <c r="M31" s="134"/>
      <c r="N31" s="134"/>
      <c r="O31" s="134"/>
    </row>
    <row r="32" spans="3:15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141">
        <f>L33+L34+L35+L36</f>
        <v>1081.1061587699999</v>
      </c>
      <c r="M32" s="134"/>
      <c r="N32" s="134"/>
      <c r="O32" s="134"/>
    </row>
    <row r="33" spans="3:15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402.01</v>
      </c>
      <c r="J33" s="55">
        <f>J5</f>
        <v>0.14019999999999999</v>
      </c>
      <c r="K33" s="61">
        <f t="shared" si="6"/>
        <v>458.371802</v>
      </c>
      <c r="L33" s="138">
        <f t="shared" si="0"/>
        <v>114.5929505</v>
      </c>
      <c r="M33" s="134"/>
      <c r="N33" s="134"/>
      <c r="O33" s="134"/>
    </row>
    <row r="34" spans="3:15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57.39</v>
      </c>
      <c r="J34" s="65">
        <f>J5</f>
        <v>0.14019999999999999</v>
      </c>
      <c r="K34" s="61">
        <f t="shared" si="6"/>
        <v>65.436077999999995</v>
      </c>
      <c r="L34" s="142">
        <f t="shared" si="0"/>
        <v>130.87215599999999</v>
      </c>
      <c r="M34" s="134"/>
      <c r="N34" s="134"/>
      <c r="O34" s="134"/>
    </row>
    <row r="35" spans="3:15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77.349999999999994</v>
      </c>
      <c r="J35" s="65">
        <f>J5</f>
        <v>0.14019999999999999</v>
      </c>
      <c r="K35" s="61">
        <f t="shared" si="6"/>
        <v>88.194469999999995</v>
      </c>
      <c r="L35" s="142">
        <f t="shared" si="0"/>
        <v>793.75022999999999</v>
      </c>
      <c r="M35" s="134"/>
      <c r="N35" s="134"/>
      <c r="O35" s="134"/>
    </row>
    <row r="36" spans="3:15" ht="22.5" x14ac:dyDescent="0.25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314.81</v>
      </c>
      <c r="J36" s="60">
        <f>J4</f>
        <v>0.2097</v>
      </c>
      <c r="K36" s="61">
        <f t="shared" si="6"/>
        <v>380.82565699999998</v>
      </c>
      <c r="L36" s="139">
        <f t="shared" si="0"/>
        <v>41.890822270000001</v>
      </c>
      <c r="M36" s="134"/>
      <c r="N36" s="134"/>
      <c r="O36" s="134"/>
    </row>
    <row r="37" spans="3:15" x14ac:dyDescent="0.25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140">
        <f>L38+L46+L49+L52+L55</f>
        <v>127114.92092488999</v>
      </c>
      <c r="M37" s="134"/>
      <c r="N37" s="134"/>
      <c r="O37" s="134"/>
    </row>
    <row r="38" spans="3:15" x14ac:dyDescent="0.25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141">
        <f>L39+L40+L41+L42+L43+L44+L45</f>
        <v>36052.844327239996</v>
      </c>
      <c r="M38" s="134"/>
      <c r="N38" s="134"/>
      <c r="O38" s="134"/>
    </row>
    <row r="39" spans="3:15" ht="67.5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5.87</v>
      </c>
      <c r="J39" s="55">
        <f>J4</f>
        <v>0.2097</v>
      </c>
      <c r="K39" s="61">
        <f t="shared" si="6"/>
        <v>7.1009390000000003</v>
      </c>
      <c r="L39" s="138">
        <f t="shared" si="0"/>
        <v>1145.31045131</v>
      </c>
      <c r="M39" s="134"/>
      <c r="N39" s="134"/>
      <c r="O39" s="134"/>
    </row>
    <row r="40" spans="3:15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17.7</v>
      </c>
      <c r="J40" s="65">
        <f>J4</f>
        <v>0.2097</v>
      </c>
      <c r="K40" s="61">
        <f t="shared" si="6"/>
        <v>21.41169</v>
      </c>
      <c r="L40" s="142">
        <f t="shared" si="0"/>
        <v>2021.2635360000002</v>
      </c>
      <c r="M40" s="134"/>
      <c r="N40" s="134"/>
      <c r="O40" s="134"/>
    </row>
    <row r="41" spans="3:15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38.43</v>
      </c>
      <c r="J41" s="65">
        <f>J5</f>
        <v>0.14019999999999999</v>
      </c>
      <c r="K41" s="61">
        <f t="shared" si="6"/>
        <v>43.817886000000001</v>
      </c>
      <c r="L41" s="142">
        <f t="shared" si="0"/>
        <v>1726.4247084000001</v>
      </c>
      <c r="M41" s="134"/>
      <c r="N41" s="134"/>
      <c r="O41" s="134"/>
    </row>
    <row r="42" spans="3:15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38.67</v>
      </c>
      <c r="J42" s="65">
        <f>J4</f>
        <v>0.2097</v>
      </c>
      <c r="K42" s="61">
        <f t="shared" si="6"/>
        <v>46.779099000000002</v>
      </c>
      <c r="L42" s="142">
        <f t="shared" si="0"/>
        <v>1843.0965006000001</v>
      </c>
      <c r="M42" s="134"/>
      <c r="N42" s="134"/>
      <c r="O42" s="134"/>
    </row>
    <row r="43" spans="3:15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67.599999999999994</v>
      </c>
      <c r="J43" s="65">
        <f>J4</f>
        <v>0.2097</v>
      </c>
      <c r="K43" s="61">
        <f t="shared" si="6"/>
        <v>81.775719999999993</v>
      </c>
      <c r="L43" s="143">
        <f t="shared" si="0"/>
        <v>8405.7262587999994</v>
      </c>
      <c r="M43" s="134"/>
      <c r="N43" s="134"/>
      <c r="O43" s="134"/>
    </row>
    <row r="44" spans="3:15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56.51</v>
      </c>
      <c r="J44" s="65">
        <f>J4</f>
        <v>0.2097</v>
      </c>
      <c r="K44" s="61">
        <f t="shared" si="6"/>
        <v>68.360146999999998</v>
      </c>
      <c r="L44" s="143">
        <f t="shared" si="0"/>
        <v>7436.90039213</v>
      </c>
      <c r="M44" s="134"/>
      <c r="N44" s="134"/>
      <c r="O44" s="134"/>
    </row>
    <row r="45" spans="3:15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1237.5999999999999</v>
      </c>
      <c r="J45" s="60">
        <f>J4</f>
        <v>0.2097</v>
      </c>
      <c r="K45" s="61">
        <f t="shared" si="6"/>
        <v>1497.1247199999998</v>
      </c>
      <c r="L45" s="144">
        <f t="shared" si="0"/>
        <v>13474.122479999998</v>
      </c>
      <c r="M45" s="134"/>
      <c r="N45" s="134"/>
      <c r="O45" s="134"/>
    </row>
    <row r="46" spans="3:15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141">
        <f>L47+L48</f>
        <v>83615.683861480007</v>
      </c>
      <c r="M46" s="134"/>
      <c r="N46" s="134"/>
      <c r="O46" s="134"/>
    </row>
    <row r="47" spans="3:15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38.74</v>
      </c>
      <c r="J47" s="55">
        <f>J4</f>
        <v>0.2097</v>
      </c>
      <c r="K47" s="61">
        <f t="shared" si="6"/>
        <v>46.863778000000003</v>
      </c>
      <c r="L47" s="145">
        <f t="shared" si="0"/>
        <v>7341.6794614800001</v>
      </c>
      <c r="M47" s="134"/>
      <c r="N47" s="134"/>
      <c r="O47" s="134"/>
    </row>
    <row r="48" spans="3:15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v>71.650000000000006</v>
      </c>
      <c r="J48" s="65">
        <f>J47</f>
        <v>0.2097</v>
      </c>
      <c r="K48" s="61">
        <f t="shared" si="6"/>
        <v>86.675004999999999</v>
      </c>
      <c r="L48" s="142">
        <f t="shared" si="0"/>
        <v>76274.004400000005</v>
      </c>
      <c r="M48" s="134"/>
      <c r="N48" s="134"/>
      <c r="O48" s="134"/>
    </row>
    <row r="49" spans="3:15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141">
        <f>L50+L51</f>
        <v>6147.6794319599994</v>
      </c>
      <c r="M49" s="134"/>
      <c r="N49" s="134"/>
      <c r="O49" s="134"/>
    </row>
    <row r="50" spans="3:15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7.65</v>
      </c>
      <c r="J50" s="55">
        <f>J48</f>
        <v>0.2097</v>
      </c>
      <c r="K50" s="61">
        <f t="shared" si="6"/>
        <v>9.2542050000000007</v>
      </c>
      <c r="L50" s="138">
        <f t="shared" si="0"/>
        <v>1360.3681350000002</v>
      </c>
      <c r="M50" s="134"/>
      <c r="N50" s="134"/>
      <c r="O50" s="134"/>
    </row>
    <row r="51" spans="3:15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484.98</v>
      </c>
      <c r="J51" s="60">
        <f>J4</f>
        <v>0.2097</v>
      </c>
      <c r="K51" s="61">
        <f t="shared" si="6"/>
        <v>586.68030599999997</v>
      </c>
      <c r="L51" s="139">
        <f t="shared" si="0"/>
        <v>4787.3112969599997</v>
      </c>
      <c r="M51" s="134"/>
      <c r="N51" s="134"/>
      <c r="O51" s="134"/>
    </row>
    <row r="52" spans="3:15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141">
        <f>L53+L54</f>
        <v>217.60714544000001</v>
      </c>
      <c r="M52" s="134"/>
      <c r="N52" s="134"/>
      <c r="O52" s="134"/>
    </row>
    <row r="53" spans="3:15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484.98</v>
      </c>
      <c r="J53" s="65">
        <f>J4</f>
        <v>0.2097</v>
      </c>
      <c r="K53" s="61">
        <f t="shared" si="6"/>
        <v>586.68030599999997</v>
      </c>
      <c r="L53" s="142">
        <f t="shared" si="0"/>
        <v>140.80327344</v>
      </c>
      <c r="M53" s="134"/>
      <c r="N53" s="134"/>
      <c r="O53" s="134"/>
    </row>
    <row r="54" spans="3:15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8.42</v>
      </c>
      <c r="J54" s="65">
        <f>J5</f>
        <v>0.14019999999999999</v>
      </c>
      <c r="K54" s="61">
        <f t="shared" si="6"/>
        <v>9.6004839999999998</v>
      </c>
      <c r="L54" s="139">
        <f t="shared" si="0"/>
        <v>76.803871999999998</v>
      </c>
      <c r="M54" s="134"/>
      <c r="N54" s="134"/>
      <c r="O54" s="134"/>
    </row>
    <row r="55" spans="3:15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141">
        <f>L56+L57+L58+L59</f>
        <v>1081.1061587699999</v>
      </c>
      <c r="M55" s="134"/>
      <c r="N55" s="134"/>
      <c r="O55" s="134"/>
    </row>
    <row r="56" spans="3:15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402.01</v>
      </c>
      <c r="J56" s="55">
        <f>J5</f>
        <v>0.14019999999999999</v>
      </c>
      <c r="K56" s="61">
        <f t="shared" si="6"/>
        <v>458.371802</v>
      </c>
      <c r="L56" s="138">
        <f t="shared" si="0"/>
        <v>114.5929505</v>
      </c>
      <c r="M56" s="134"/>
      <c r="N56" s="134"/>
      <c r="O56" s="134"/>
    </row>
    <row r="57" spans="3:15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57.39</v>
      </c>
      <c r="J57" s="65">
        <f>J5</f>
        <v>0.14019999999999999</v>
      </c>
      <c r="K57" s="61">
        <f t="shared" si="6"/>
        <v>65.436077999999995</v>
      </c>
      <c r="L57" s="142">
        <f t="shared" si="0"/>
        <v>130.87215599999999</v>
      </c>
      <c r="M57" s="134"/>
      <c r="N57" s="134"/>
      <c r="O57" s="134"/>
    </row>
    <row r="58" spans="3:15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77.349999999999994</v>
      </c>
      <c r="J58" s="65">
        <f>J5</f>
        <v>0.14019999999999999</v>
      </c>
      <c r="K58" s="61">
        <f t="shared" si="6"/>
        <v>88.194469999999995</v>
      </c>
      <c r="L58" s="142">
        <f t="shared" si="0"/>
        <v>793.75022999999999</v>
      </c>
      <c r="M58" s="134"/>
      <c r="N58" s="134"/>
      <c r="O58" s="134"/>
    </row>
    <row r="59" spans="3:15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314.81</v>
      </c>
      <c r="J59" s="60">
        <f>J4</f>
        <v>0.2097</v>
      </c>
      <c r="K59" s="61">
        <f t="shared" si="6"/>
        <v>380.82565699999998</v>
      </c>
      <c r="L59" s="139">
        <f t="shared" si="0"/>
        <v>41.890822270000001</v>
      </c>
      <c r="M59" s="134"/>
      <c r="N59" s="134"/>
      <c r="O59" s="134"/>
    </row>
    <row r="60" spans="3:15" ht="15.75" thickBot="1" x14ac:dyDescent="0.3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140">
        <f>L61+L69+L72+L75+L78</f>
        <v>101784.27563141999</v>
      </c>
      <c r="M60" s="134"/>
      <c r="N60" s="134"/>
      <c r="O60" s="134"/>
    </row>
    <row r="61" spans="3:15" ht="16.5" thickTop="1" thickBot="1" x14ac:dyDescent="0.3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141">
        <f>L62+L63+L64+L65+L66+L67+L68</f>
        <v>19689.807929769999</v>
      </c>
      <c r="M61" s="214">
        <f>SUM(N62:N82)</f>
        <v>83482.61160977</v>
      </c>
      <c r="N61" s="188"/>
      <c r="O61" s="188"/>
    </row>
    <row r="62" spans="3:15" ht="68.25" thickTop="1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5.87</v>
      </c>
      <c r="J62" s="55">
        <f>J13</f>
        <v>0.2097</v>
      </c>
      <c r="K62" s="61">
        <f t="shared" si="6"/>
        <v>7.1009390000000003</v>
      </c>
      <c r="L62" s="138">
        <f t="shared" ref="L62:L82" si="7">K62*H62</f>
        <v>755.75293777000013</v>
      </c>
      <c r="M62" s="134">
        <v>106.43</v>
      </c>
      <c r="N62" s="148">
        <f>M62*K62</f>
        <v>755.75293777000013</v>
      </c>
      <c r="O62" s="151">
        <f>N62/L62</f>
        <v>1</v>
      </c>
    </row>
    <row r="63" spans="3:15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17.7</v>
      </c>
      <c r="J63" s="65">
        <f>J4</f>
        <v>0.2097</v>
      </c>
      <c r="K63" s="61">
        <f t="shared" si="6"/>
        <v>21.41169</v>
      </c>
      <c r="L63" s="142">
        <f t="shared" si="7"/>
        <v>1584.46506</v>
      </c>
      <c r="M63" s="134">
        <v>74</v>
      </c>
      <c r="N63" s="148">
        <f t="shared" ref="N63:N71" si="8">M63*K63</f>
        <v>1584.46506</v>
      </c>
      <c r="O63" s="151">
        <f t="shared" ref="O63:O71" si="9">N63/L63</f>
        <v>1</v>
      </c>
    </row>
    <row r="64" spans="3:15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38.43</v>
      </c>
      <c r="J64" s="65">
        <f>J5</f>
        <v>0.14019999999999999</v>
      </c>
      <c r="K64" s="61">
        <f t="shared" si="6"/>
        <v>43.817886000000001</v>
      </c>
      <c r="L64" s="142">
        <f t="shared" si="7"/>
        <v>350.54308800000001</v>
      </c>
      <c r="M64" s="134">
        <v>8</v>
      </c>
      <c r="N64" s="148">
        <f t="shared" si="8"/>
        <v>350.54308800000001</v>
      </c>
      <c r="O64" s="151">
        <f t="shared" si="9"/>
        <v>1</v>
      </c>
    </row>
    <row r="65" spans="3:15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38.67</v>
      </c>
      <c r="J65" s="65">
        <f>J4</f>
        <v>0.2097</v>
      </c>
      <c r="K65" s="61">
        <f t="shared" si="6"/>
        <v>46.779099000000002</v>
      </c>
      <c r="L65" s="142">
        <f t="shared" si="7"/>
        <v>374.23279200000002</v>
      </c>
      <c r="M65" s="134">
        <v>8</v>
      </c>
      <c r="N65" s="148">
        <f t="shared" si="8"/>
        <v>374.23279200000002</v>
      </c>
      <c r="O65" s="151">
        <f t="shared" si="9"/>
        <v>1</v>
      </c>
    </row>
    <row r="66" spans="3:15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67.599999999999994</v>
      </c>
      <c r="J66" s="65">
        <f>J5</f>
        <v>0.14019999999999999</v>
      </c>
      <c r="K66" s="61">
        <f t="shared" si="6"/>
        <v>77.077519999999993</v>
      </c>
      <c r="L66" s="142">
        <f t="shared" si="7"/>
        <v>6474.5116799999996</v>
      </c>
      <c r="M66" s="134">
        <v>84</v>
      </c>
      <c r="N66" s="148">
        <f t="shared" si="8"/>
        <v>6474.5116799999996</v>
      </c>
      <c r="O66" s="151">
        <f t="shared" si="9"/>
        <v>1</v>
      </c>
    </row>
    <row r="67" spans="3:15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55.69</v>
      </c>
      <c r="J67" s="65">
        <f t="shared" ref="J67" si="10">J62</f>
        <v>0.2097</v>
      </c>
      <c r="K67" s="61">
        <f t="shared" si="6"/>
        <v>67.368192999999991</v>
      </c>
      <c r="L67" s="142">
        <f t="shared" si="7"/>
        <v>5658.9282119999989</v>
      </c>
      <c r="M67" s="134">
        <v>84</v>
      </c>
      <c r="N67" s="148">
        <f t="shared" si="8"/>
        <v>5658.9282119999989</v>
      </c>
      <c r="O67" s="151">
        <f t="shared" si="9"/>
        <v>1</v>
      </c>
    </row>
    <row r="68" spans="3:15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1237.5999999999999</v>
      </c>
      <c r="J68" s="60">
        <f>J4</f>
        <v>0.2097</v>
      </c>
      <c r="K68" s="61">
        <f t="shared" si="6"/>
        <v>1497.1247199999998</v>
      </c>
      <c r="L68" s="139">
        <f t="shared" si="7"/>
        <v>4491.3741599999994</v>
      </c>
      <c r="M68" s="134">
        <v>3</v>
      </c>
      <c r="N68" s="148">
        <f t="shared" si="8"/>
        <v>4491.3741599999994</v>
      </c>
      <c r="O68" s="151">
        <f t="shared" si="9"/>
        <v>1</v>
      </c>
    </row>
    <row r="69" spans="3:15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141">
        <f>L70+L71</f>
        <v>72040.828607999996</v>
      </c>
      <c r="M69" s="134"/>
      <c r="N69" s="148"/>
      <c r="O69" s="151"/>
    </row>
    <row r="70" spans="3:15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38.74</v>
      </c>
      <c r="J70" s="55">
        <f>J4</f>
        <v>0.2097</v>
      </c>
      <c r="K70" s="61">
        <f t="shared" si="6"/>
        <v>46.863778000000003</v>
      </c>
      <c r="L70" s="138">
        <f t="shared" si="7"/>
        <v>8248.0249280000007</v>
      </c>
      <c r="M70" s="134"/>
      <c r="N70" s="148">
        <f t="shared" si="8"/>
        <v>0</v>
      </c>
      <c r="O70" s="151">
        <f t="shared" si="9"/>
        <v>0</v>
      </c>
    </row>
    <row r="71" spans="3:15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v>71.650000000000006</v>
      </c>
      <c r="J71" s="65">
        <f>J4</f>
        <v>0.2097</v>
      </c>
      <c r="K71" s="61">
        <f t="shared" si="6"/>
        <v>86.675004999999999</v>
      </c>
      <c r="L71" s="142">
        <f t="shared" si="7"/>
        <v>63792.803679999997</v>
      </c>
      <c r="M71" s="134">
        <v>736</v>
      </c>
      <c r="N71" s="148">
        <f t="shared" si="8"/>
        <v>63792.803679999997</v>
      </c>
      <c r="O71" s="151">
        <f t="shared" si="9"/>
        <v>1</v>
      </c>
    </row>
    <row r="72" spans="3:15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141">
        <f>L73+L74</f>
        <v>8422.6482682200003</v>
      </c>
      <c r="M72" s="134"/>
      <c r="N72" s="134"/>
      <c r="O72" s="134"/>
    </row>
    <row r="73" spans="3:15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7.65</v>
      </c>
      <c r="J73" s="65">
        <f>J4</f>
        <v>0.2097</v>
      </c>
      <c r="K73" s="61">
        <f t="shared" ref="K73:K82" si="11">(J73*I73)+I73</f>
        <v>9.2542050000000007</v>
      </c>
      <c r="L73" s="142">
        <f t="shared" si="7"/>
        <v>168.05636280000002</v>
      </c>
      <c r="M73" s="134"/>
      <c r="N73" s="134"/>
      <c r="O73" s="134"/>
    </row>
    <row r="74" spans="3:15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484.98</v>
      </c>
      <c r="J74" s="60">
        <f>J4</f>
        <v>0.2097</v>
      </c>
      <c r="K74" s="61">
        <f t="shared" si="11"/>
        <v>586.68030599999997</v>
      </c>
      <c r="L74" s="139">
        <f t="shared" si="7"/>
        <v>8254.5919054200003</v>
      </c>
      <c r="M74" s="134"/>
      <c r="N74" s="134"/>
      <c r="O74" s="134"/>
    </row>
    <row r="75" spans="3:15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141">
        <f>L76+L77</f>
        <v>549.88466665999999</v>
      </c>
      <c r="M75" s="134"/>
      <c r="N75" s="134"/>
      <c r="O75" s="134"/>
    </row>
    <row r="76" spans="3:15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484.98</v>
      </c>
      <c r="J76" s="65">
        <f>J73</f>
        <v>0.2097</v>
      </c>
      <c r="K76" s="61">
        <f t="shared" si="11"/>
        <v>586.68030599999997</v>
      </c>
      <c r="L76" s="142">
        <f t="shared" si="7"/>
        <v>357.87498665999999</v>
      </c>
      <c r="M76" s="134"/>
      <c r="N76" s="134"/>
      <c r="O76" s="134"/>
    </row>
    <row r="77" spans="3:15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8.42</v>
      </c>
      <c r="J77" s="60">
        <f>J5</f>
        <v>0.14019999999999999</v>
      </c>
      <c r="K77" s="61">
        <f t="shared" si="11"/>
        <v>9.6004839999999998</v>
      </c>
      <c r="L77" s="139">
        <f t="shared" si="7"/>
        <v>192.00968</v>
      </c>
      <c r="M77" s="134"/>
      <c r="N77" s="134"/>
      <c r="O77" s="134"/>
    </row>
    <row r="78" spans="3:15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141">
        <f>L79+L80+L81+L82</f>
        <v>1081.1061587699999</v>
      </c>
      <c r="M78" s="134"/>
      <c r="N78" s="134"/>
      <c r="O78" s="134"/>
    </row>
    <row r="79" spans="3:15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402.01</v>
      </c>
      <c r="J79" s="55">
        <f>J5</f>
        <v>0.14019999999999999</v>
      </c>
      <c r="K79" s="61">
        <f t="shared" si="11"/>
        <v>458.371802</v>
      </c>
      <c r="L79" s="138">
        <f t="shared" si="7"/>
        <v>114.5929505</v>
      </c>
      <c r="M79" s="134"/>
      <c r="N79" s="134"/>
      <c r="O79" s="134"/>
    </row>
    <row r="80" spans="3:15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57.39</v>
      </c>
      <c r="J80" s="65">
        <f>J5</f>
        <v>0.14019999999999999</v>
      </c>
      <c r="K80" s="61">
        <f t="shared" si="11"/>
        <v>65.436077999999995</v>
      </c>
      <c r="L80" s="142">
        <f t="shared" si="7"/>
        <v>130.87215599999999</v>
      </c>
      <c r="M80" s="134"/>
      <c r="N80" s="134"/>
      <c r="O80" s="134"/>
    </row>
    <row r="81" spans="3:15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77.349999999999994</v>
      </c>
      <c r="J81" s="65">
        <f>J5</f>
        <v>0.14019999999999999</v>
      </c>
      <c r="K81" s="61">
        <f t="shared" si="11"/>
        <v>88.194469999999995</v>
      </c>
      <c r="L81" s="142">
        <f t="shared" si="7"/>
        <v>793.75022999999999</v>
      </c>
      <c r="M81" s="134"/>
      <c r="N81" s="134"/>
      <c r="O81" s="134"/>
    </row>
    <row r="82" spans="3:15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314.81</v>
      </c>
      <c r="J82" s="73">
        <f>J4</f>
        <v>0.2097</v>
      </c>
      <c r="K82" s="71">
        <f t="shared" si="11"/>
        <v>380.82565699999998</v>
      </c>
      <c r="L82" s="146">
        <f t="shared" si="7"/>
        <v>41.890822270000001</v>
      </c>
      <c r="M82" s="134"/>
      <c r="N82" s="134"/>
      <c r="O82" s="134"/>
    </row>
    <row r="83" spans="3:15" x14ac:dyDescent="0.25">
      <c r="K83" s="35"/>
    </row>
    <row r="84" spans="3:15" x14ac:dyDescent="0.25">
      <c r="C84" s="110" t="s">
        <v>238</v>
      </c>
    </row>
    <row r="85" spans="3:15" x14ac:dyDescent="0.25">
      <c r="C85" s="110"/>
    </row>
    <row r="88" spans="3:15" x14ac:dyDescent="0.25">
      <c r="F88" t="s">
        <v>134</v>
      </c>
    </row>
    <row r="89" spans="3:15" x14ac:dyDescent="0.25">
      <c r="F89" s="27" t="s">
        <v>235</v>
      </c>
    </row>
    <row r="90" spans="3:15" x14ac:dyDescent="0.25">
      <c r="F90" s="27" t="s">
        <v>236</v>
      </c>
    </row>
  </sheetData>
  <mergeCells count="6">
    <mergeCell ref="M61:O61"/>
    <mergeCell ref="C2:L2"/>
    <mergeCell ref="K4:L5"/>
    <mergeCell ref="M2:O3"/>
    <mergeCell ref="M4:O5"/>
    <mergeCell ref="M11:O11"/>
  </mergeCells>
  <conditionalFormatting sqref="D12:E82">
    <cfRule type="expression" dxfId="13" priority="3" stopIfTrue="1">
      <formula>OR($G12="M",$G12="A")</formula>
    </cfRule>
  </conditionalFormatting>
  <conditionalFormatting sqref="F12:F82">
    <cfRule type="expression" dxfId="12" priority="2" stopIfTrue="1">
      <formula>OR($G12="M",$G12="A")</formula>
    </cfRule>
  </conditionalFormatting>
  <conditionalFormatting sqref="G12:J82">
    <cfRule type="expression" dxfId="11" priority="1" stopIfTrue="1">
      <formula>OR($G12="M",$G12="A")</formula>
    </cfRule>
  </conditionalFormatting>
  <conditionalFormatting sqref="K12:K83">
    <cfRule type="expression" dxfId="10" priority="5" stopIfTrue="1">
      <formula>OR($G12="M",$G12="A")</formula>
    </cfRule>
  </conditionalFormatting>
  <conditionalFormatting sqref="L12:L82 K12:K83">
    <cfRule type="expression" dxfId="9" priority="4" stopIfTrue="1">
      <formula>OR($G12="M",$G12="A")</formula>
    </cfRule>
  </conditionalFormatting>
  <dataValidations count="2">
    <dataValidation type="list" allowBlank="1" showInputMessage="1" showErrorMessage="1" sqref="D12:D82" xr:uid="{2308FC7D-4012-4ABF-AA47-134F859CBD2D}">
      <formula1>"SINAPI,SINAPI-I,SICRO,Composição,Cotação"</formula1>
    </dataValidation>
    <dataValidation type="decimal" operator="greaterThan" allowBlank="1" showInputMessage="1" showErrorMessage="1" errorTitle="Dado inválido" error="Informar número maior que zero!" sqref="J15 J23:K23 I12:I82" xr:uid="{2FA31979-BE7D-4CD2-B37A-7752D1034676}">
      <formula1>0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3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N100"/>
  <sheetViews>
    <sheetView topLeftCell="A4" workbookViewId="0">
      <selection activeCell="L16" sqref="L16"/>
    </sheetView>
  </sheetViews>
  <sheetFormatPr defaultRowHeight="15" x14ac:dyDescent="0.25"/>
  <cols>
    <col min="1" max="1" width="2.85546875" customWidth="1"/>
    <col min="4" max="4" width="10.7109375" customWidth="1"/>
    <col min="6" max="6" width="46.7109375" customWidth="1"/>
    <col min="11" max="11" width="9.85546875" customWidth="1"/>
    <col min="12" max="12" width="11.5703125" customWidth="1"/>
    <col min="13" max="13" width="11.7109375" customWidth="1"/>
    <col min="14" max="14" width="9.5703125" bestFit="1" customWidth="1"/>
  </cols>
  <sheetData>
    <row r="1" spans="3:13" ht="15.75" thickBot="1" x14ac:dyDescent="0.3"/>
    <row r="2" spans="3:13" ht="29.25" thickBot="1" x14ac:dyDescent="0.5">
      <c r="C2" s="180" t="s">
        <v>133</v>
      </c>
      <c r="D2" s="181"/>
      <c r="E2" s="181"/>
      <c r="F2" s="181"/>
      <c r="G2" s="181"/>
      <c r="H2" s="181"/>
      <c r="I2" s="181"/>
      <c r="J2" s="181"/>
      <c r="K2" s="181"/>
      <c r="L2" s="224"/>
    </row>
    <row r="3" spans="3:13" x14ac:dyDescent="0.25">
      <c r="C3" s="36"/>
      <c r="D3" s="37"/>
      <c r="E3" s="37"/>
      <c r="F3" s="37"/>
      <c r="G3" s="37"/>
      <c r="H3" s="37"/>
      <c r="I3" s="37"/>
      <c r="J3" s="37"/>
      <c r="K3" s="37"/>
      <c r="L3" s="38"/>
    </row>
    <row r="4" spans="3:13" x14ac:dyDescent="0.25">
      <c r="C4" s="39" t="s">
        <v>137</v>
      </c>
      <c r="D4" t="s">
        <v>138</v>
      </c>
      <c r="G4" s="95" t="s">
        <v>70</v>
      </c>
      <c r="H4" s="96" t="s">
        <v>169</v>
      </c>
      <c r="I4" s="97"/>
      <c r="J4" s="98">
        <v>0.2097</v>
      </c>
      <c r="K4" s="187" t="s">
        <v>217</v>
      </c>
      <c r="L4" s="225"/>
    </row>
    <row r="5" spans="3:13" x14ac:dyDescent="0.25">
      <c r="C5" s="39" t="s">
        <v>141</v>
      </c>
      <c r="D5" t="s">
        <v>142</v>
      </c>
      <c r="G5" s="95" t="s">
        <v>75</v>
      </c>
      <c r="H5" s="96" t="s">
        <v>76</v>
      </c>
      <c r="I5" s="97"/>
      <c r="J5" s="98">
        <v>0.14019999999999999</v>
      </c>
      <c r="K5" s="185"/>
      <c r="L5" s="226"/>
    </row>
    <row r="6" spans="3:13" ht="15.75" thickBot="1" x14ac:dyDescent="0.3">
      <c r="C6" s="39" t="s">
        <v>139</v>
      </c>
      <c r="D6" t="s">
        <v>140</v>
      </c>
      <c r="J6" s="33"/>
      <c r="L6" s="40"/>
    </row>
    <row r="7" spans="3:13" ht="19.5" thickBot="1" x14ac:dyDescent="0.35">
      <c r="C7" s="124" t="s">
        <v>216</v>
      </c>
      <c r="D7" s="125"/>
      <c r="E7" s="125"/>
      <c r="F7" s="129"/>
      <c r="G7" s="125"/>
      <c r="H7" s="125"/>
      <c r="I7" s="125"/>
      <c r="J7" s="126"/>
      <c r="K7" s="125"/>
      <c r="L7" s="127"/>
    </row>
    <row r="8" spans="3:13" x14ac:dyDescent="0.25">
      <c r="C8" s="41"/>
      <c r="D8" s="34"/>
      <c r="E8" s="34"/>
      <c r="F8" s="34"/>
      <c r="G8" s="34"/>
      <c r="H8" s="34"/>
      <c r="I8" s="29" t="s">
        <v>68</v>
      </c>
      <c r="J8" s="29" t="s">
        <v>70</v>
      </c>
      <c r="K8" s="29" t="s">
        <v>68</v>
      </c>
      <c r="L8" s="43" t="s">
        <v>73</v>
      </c>
    </row>
    <row r="9" spans="3:13" x14ac:dyDescent="0.25">
      <c r="C9" s="42" t="s">
        <v>63</v>
      </c>
      <c r="D9" s="29" t="s">
        <v>62</v>
      </c>
      <c r="E9" s="28" t="s">
        <v>64</v>
      </c>
      <c r="F9" s="29" t="s">
        <v>65</v>
      </c>
      <c r="G9" s="29" t="s">
        <v>66</v>
      </c>
      <c r="H9" s="32" t="s">
        <v>67</v>
      </c>
      <c r="I9" s="29" t="s">
        <v>69</v>
      </c>
      <c r="J9" s="29" t="s">
        <v>71</v>
      </c>
      <c r="K9" s="29" t="s">
        <v>72</v>
      </c>
      <c r="L9" s="43" t="s">
        <v>74</v>
      </c>
    </row>
    <row r="10" spans="3:13" ht="15.75" x14ac:dyDescent="0.25">
      <c r="C10" s="44"/>
      <c r="D10" s="3"/>
      <c r="E10" s="3"/>
      <c r="F10" s="31" t="s">
        <v>77</v>
      </c>
      <c r="G10" s="3"/>
      <c r="H10" s="3"/>
      <c r="I10" s="3"/>
      <c r="J10" s="3"/>
      <c r="K10" s="3"/>
      <c r="L10" s="45">
        <f>L11+L14+L37+L60</f>
        <v>537002.06799280003</v>
      </c>
      <c r="M10" s="128"/>
    </row>
    <row r="11" spans="3:13" x14ac:dyDescent="0.25">
      <c r="C11" s="46" t="s">
        <v>107</v>
      </c>
      <c r="D11" s="5"/>
      <c r="E11" s="5"/>
      <c r="F11" s="6" t="s">
        <v>78</v>
      </c>
      <c r="G11" s="5"/>
      <c r="H11" s="5"/>
      <c r="I11" s="5"/>
      <c r="J11" s="5"/>
      <c r="K11" s="5"/>
      <c r="L11" s="47">
        <f>L12+L13</f>
        <v>7736.9411199999995</v>
      </c>
    </row>
    <row r="12" spans="3:13" ht="22.5" x14ac:dyDescent="0.25">
      <c r="C12" s="93" t="s">
        <v>79</v>
      </c>
      <c r="D12" s="76" t="s">
        <v>0</v>
      </c>
      <c r="E12" s="94" t="s">
        <v>1</v>
      </c>
      <c r="F12" s="4" t="s">
        <v>2</v>
      </c>
      <c r="G12" s="52" t="s">
        <v>3</v>
      </c>
      <c r="H12" s="53">
        <f>'memoria de cálculo'!F11</f>
        <v>2.88</v>
      </c>
      <c r="I12" s="54">
        <v>225</v>
      </c>
      <c r="J12" s="55">
        <f>$J$5</f>
        <v>0.14019999999999999</v>
      </c>
      <c r="K12" s="56">
        <f>I12+ (I12*$J$12)</f>
        <v>256.54500000000002</v>
      </c>
      <c r="L12" s="57">
        <f>K12*H12</f>
        <v>738.84960000000001</v>
      </c>
    </row>
    <row r="13" spans="3:13" ht="22.5" x14ac:dyDescent="0.25">
      <c r="C13" s="93" t="s">
        <v>80</v>
      </c>
      <c r="D13" s="79" t="s">
        <v>4</v>
      </c>
      <c r="E13" s="80" t="s">
        <v>5</v>
      </c>
      <c r="F13" s="7" t="s">
        <v>7</v>
      </c>
      <c r="G13" s="58" t="s">
        <v>8</v>
      </c>
      <c r="H13" s="53">
        <f>'memoria de cálculo'!F12</f>
        <v>64</v>
      </c>
      <c r="I13" s="59">
        <v>95.9</v>
      </c>
      <c r="J13" s="60">
        <f>$J$4</f>
        <v>0.2097</v>
      </c>
      <c r="K13" s="61">
        <f t="shared" ref="K13" si="0">I13+ (I13*$J$12)</f>
        <v>109.34518</v>
      </c>
      <c r="L13" s="62">
        <f t="shared" ref="L13:L59" si="1">K13*H13</f>
        <v>6998.0915199999999</v>
      </c>
    </row>
    <row r="14" spans="3:13" x14ac:dyDescent="0.25">
      <c r="C14" s="44" t="s">
        <v>106</v>
      </c>
      <c r="D14" s="8"/>
      <c r="E14" s="9"/>
      <c r="F14" s="10" t="s">
        <v>11</v>
      </c>
      <c r="G14" s="11" t="s">
        <v>6</v>
      </c>
      <c r="H14" s="11" t="s">
        <v>6</v>
      </c>
      <c r="I14" s="13"/>
      <c r="J14" s="14"/>
      <c r="K14" s="12"/>
      <c r="L14" s="48">
        <f>L15+L23+L26++L29+L32</f>
        <v>223997.17236500001</v>
      </c>
    </row>
    <row r="15" spans="3:13" x14ac:dyDescent="0.25">
      <c r="C15" s="46" t="s">
        <v>81</v>
      </c>
      <c r="D15" s="16"/>
      <c r="E15" s="17"/>
      <c r="F15" s="18" t="s">
        <v>12</v>
      </c>
      <c r="G15" s="19" t="s">
        <v>6</v>
      </c>
      <c r="H15" s="19" t="s">
        <v>6</v>
      </c>
      <c r="I15" s="21"/>
      <c r="J15" s="21"/>
      <c r="K15" s="20"/>
      <c r="L15" s="49">
        <f>L16+L17+L18+L19+L20+L21+L22</f>
        <v>54634.205634800004</v>
      </c>
    </row>
    <row r="16" spans="3:13" ht="67.5" x14ac:dyDescent="0.25">
      <c r="C16" s="93" t="s">
        <v>82</v>
      </c>
      <c r="D16" s="76" t="s">
        <v>4</v>
      </c>
      <c r="E16" s="77" t="s">
        <v>9</v>
      </c>
      <c r="F16" s="4" t="s">
        <v>13</v>
      </c>
      <c r="G16" s="52" t="s">
        <v>14</v>
      </c>
      <c r="H16" s="53">
        <f>'memoria de cálculo'!F15</f>
        <v>249.63</v>
      </c>
      <c r="I16" s="54">
        <v>7.6</v>
      </c>
      <c r="J16" s="55">
        <f t="shared" ref="J16:J17" si="2">$J$4</f>
        <v>0.2097</v>
      </c>
      <c r="K16" s="61">
        <f t="shared" ref="K16:K21" si="3">(J16*I16)+I16</f>
        <v>9.193719999999999</v>
      </c>
      <c r="L16" s="57">
        <f t="shared" si="1"/>
        <v>2295.0283235999996</v>
      </c>
    </row>
    <row r="17" spans="3:14" ht="56.25" x14ac:dyDescent="0.25">
      <c r="C17" s="93" t="s">
        <v>83</v>
      </c>
      <c r="D17" s="76" t="s">
        <v>4</v>
      </c>
      <c r="E17" s="78" t="s">
        <v>10</v>
      </c>
      <c r="F17" s="1" t="s">
        <v>15</v>
      </c>
      <c r="G17" s="63" t="s">
        <v>14</v>
      </c>
      <c r="H17" s="53">
        <f>'memoria de cálculo'!F16</f>
        <v>149.6</v>
      </c>
      <c r="I17" s="64">
        <v>22.9</v>
      </c>
      <c r="J17" s="65">
        <f t="shared" si="2"/>
        <v>0.2097</v>
      </c>
      <c r="K17" s="61">
        <f t="shared" si="3"/>
        <v>27.702129999999997</v>
      </c>
      <c r="L17" s="66">
        <f t="shared" si="1"/>
        <v>4144.2386479999996</v>
      </c>
    </row>
    <row r="18" spans="3:14" ht="22.5" x14ac:dyDescent="0.25">
      <c r="C18" s="93" t="s">
        <v>84</v>
      </c>
      <c r="D18" s="76" t="s">
        <v>0</v>
      </c>
      <c r="E18" s="78" t="s">
        <v>16</v>
      </c>
      <c r="F18" s="1" t="s">
        <v>21</v>
      </c>
      <c r="G18" s="63" t="s">
        <v>22</v>
      </c>
      <c r="H18" s="53">
        <f>'memoria de cálculo'!F17</f>
        <v>39.4</v>
      </c>
      <c r="I18" s="64">
        <v>49.7</v>
      </c>
      <c r="J18" s="65">
        <f>$J$5</f>
        <v>0.14019999999999999</v>
      </c>
      <c r="K18" s="61">
        <f t="shared" si="3"/>
        <v>56.667940000000002</v>
      </c>
      <c r="L18" s="66">
        <f t="shared" si="1"/>
        <v>2232.7168360000001</v>
      </c>
    </row>
    <row r="19" spans="3:14" ht="45" x14ac:dyDescent="0.25">
      <c r="C19" s="93" t="s">
        <v>85</v>
      </c>
      <c r="D19" s="76" t="s">
        <v>4</v>
      </c>
      <c r="E19" s="78" t="s">
        <v>17</v>
      </c>
      <c r="F19" s="1" t="s">
        <v>23</v>
      </c>
      <c r="G19" s="63" t="s">
        <v>22</v>
      </c>
      <c r="H19" s="53">
        <f>'memoria de cálculo'!F18</f>
        <v>39.4</v>
      </c>
      <c r="I19" s="64">
        <v>50</v>
      </c>
      <c r="J19" s="65">
        <f>J13</f>
        <v>0.2097</v>
      </c>
      <c r="K19" s="61">
        <f t="shared" si="3"/>
        <v>60.484999999999999</v>
      </c>
      <c r="L19" s="66">
        <f t="shared" si="1"/>
        <v>2383.1089999999999</v>
      </c>
    </row>
    <row r="20" spans="3:14" ht="22.5" x14ac:dyDescent="0.25">
      <c r="C20" s="93" t="s">
        <v>87</v>
      </c>
      <c r="D20" s="76" t="s">
        <v>0</v>
      </c>
      <c r="E20" s="78" t="s">
        <v>18</v>
      </c>
      <c r="F20" s="1" t="s">
        <v>24</v>
      </c>
      <c r="G20" s="63" t="s">
        <v>22</v>
      </c>
      <c r="H20" s="53">
        <f>'memoria de cálculo'!F19</f>
        <v>150.44</v>
      </c>
      <c r="I20" s="64">
        <v>87.4</v>
      </c>
      <c r="J20" s="65">
        <f t="shared" ref="J20" si="4">$J$5</f>
        <v>0.14019999999999999</v>
      </c>
      <c r="K20" s="61">
        <f t="shared" si="3"/>
        <v>99.653480000000002</v>
      </c>
      <c r="L20" s="66">
        <f t="shared" si="1"/>
        <v>14991.8695312</v>
      </c>
    </row>
    <row r="21" spans="3:14" ht="45" x14ac:dyDescent="0.25">
      <c r="C21" s="93" t="s">
        <v>86</v>
      </c>
      <c r="D21" s="76" t="s">
        <v>4</v>
      </c>
      <c r="E21" s="78" t="s">
        <v>19</v>
      </c>
      <c r="F21" s="1" t="s">
        <v>25</v>
      </c>
      <c r="G21" s="63" t="s">
        <v>22</v>
      </c>
      <c r="H21" s="53">
        <f>'memoria de cálculo'!F20</f>
        <v>150.44</v>
      </c>
      <c r="I21" s="64">
        <v>72</v>
      </c>
      <c r="J21" s="65">
        <f>$J$13</f>
        <v>0.2097</v>
      </c>
      <c r="K21" s="61">
        <f t="shared" si="3"/>
        <v>87.098399999999998</v>
      </c>
      <c r="L21" s="66">
        <f t="shared" si="1"/>
        <v>13103.083295999999</v>
      </c>
    </row>
    <row r="22" spans="3:14" ht="33.75" x14ac:dyDescent="0.25">
      <c r="C22" s="93" t="s">
        <v>88</v>
      </c>
      <c r="D22" s="79" t="s">
        <v>4</v>
      </c>
      <c r="E22" s="80" t="s">
        <v>20</v>
      </c>
      <c r="F22" s="7" t="s">
        <v>26</v>
      </c>
      <c r="G22" s="58" t="s">
        <v>66</v>
      </c>
      <c r="H22" s="53">
        <f>'memoria de cálculo'!F21</f>
        <v>8</v>
      </c>
      <c r="I22" s="59">
        <v>1600</v>
      </c>
      <c r="J22" s="60">
        <f t="shared" ref="J22:J25" si="5">$J$13</f>
        <v>0.2097</v>
      </c>
      <c r="K22" s="61">
        <f>(J22*I22)+I22</f>
        <v>1935.52</v>
      </c>
      <c r="L22" s="62">
        <f t="shared" si="1"/>
        <v>15484.16</v>
      </c>
      <c r="M22" s="99">
        <f>(J22*I22)+I22</f>
        <v>1935.52</v>
      </c>
      <c r="N22" s="99">
        <f>M22+I22</f>
        <v>3535.52</v>
      </c>
    </row>
    <row r="23" spans="3:14" x14ac:dyDescent="0.25">
      <c r="C23" s="46" t="s">
        <v>89</v>
      </c>
      <c r="D23" s="16"/>
      <c r="E23" s="26"/>
      <c r="F23" s="18" t="s">
        <v>29</v>
      </c>
      <c r="G23" s="20"/>
      <c r="H23" s="20"/>
      <c r="I23" s="21"/>
      <c r="J23" s="21"/>
      <c r="K23" s="21"/>
      <c r="L23" s="49">
        <f>L24+L25</f>
        <v>155068.53972</v>
      </c>
    </row>
    <row r="24" spans="3:14" ht="45" x14ac:dyDescent="0.25">
      <c r="C24" s="93" t="s">
        <v>81</v>
      </c>
      <c r="D24" s="2" t="s">
        <v>4</v>
      </c>
      <c r="E24" s="15" t="s">
        <v>28</v>
      </c>
      <c r="F24" s="4" t="s">
        <v>30</v>
      </c>
      <c r="G24" s="52" t="s">
        <v>22</v>
      </c>
      <c r="H24" s="53">
        <f>'memoria de cálculo'!F23</f>
        <v>224</v>
      </c>
      <c r="I24" s="54">
        <v>50.1</v>
      </c>
      <c r="J24" s="55">
        <f t="shared" si="5"/>
        <v>0.2097</v>
      </c>
      <c r="K24" s="61">
        <f t="shared" ref="K24:K71" si="6">(J24*I24)+I24</f>
        <v>60.605969999999999</v>
      </c>
      <c r="L24" s="57">
        <f t="shared" si="1"/>
        <v>13575.737279999999</v>
      </c>
    </row>
    <row r="25" spans="3:14" ht="22.5" x14ac:dyDescent="0.25">
      <c r="C25" s="93" t="s">
        <v>90</v>
      </c>
      <c r="D25" s="76" t="s">
        <v>229</v>
      </c>
      <c r="E25" s="78" t="s">
        <v>230</v>
      </c>
      <c r="F25" s="1" t="s">
        <v>231</v>
      </c>
      <c r="G25" s="63" t="s">
        <v>50</v>
      </c>
      <c r="H25" s="53">
        <v>1200</v>
      </c>
      <c r="I25" s="64">
        <f>I100</f>
        <v>97.471000000000004</v>
      </c>
      <c r="J25" s="65">
        <f t="shared" si="5"/>
        <v>0.2097</v>
      </c>
      <c r="K25" s="61">
        <f t="shared" si="6"/>
        <v>117.9106687</v>
      </c>
      <c r="L25" s="66">
        <f t="shared" si="1"/>
        <v>141492.80244</v>
      </c>
    </row>
    <row r="26" spans="3:14" x14ac:dyDescent="0.25">
      <c r="C26" s="50" t="s">
        <v>94</v>
      </c>
      <c r="D26" s="22"/>
      <c r="E26" s="23"/>
      <c r="F26" s="18" t="s">
        <v>46</v>
      </c>
      <c r="G26" s="19" t="s">
        <v>6</v>
      </c>
      <c r="H26" s="19" t="s">
        <v>6</v>
      </c>
      <c r="I26" s="21"/>
      <c r="J26" s="24"/>
      <c r="K26" s="24"/>
      <c r="L26" s="49">
        <f>L27+L28</f>
        <v>12185.4907647</v>
      </c>
    </row>
    <row r="27" spans="3:14" ht="33.75" x14ac:dyDescent="0.25">
      <c r="C27" s="93" t="s">
        <v>95</v>
      </c>
      <c r="D27" s="76" t="s">
        <v>4</v>
      </c>
      <c r="E27" s="77" t="s">
        <v>37</v>
      </c>
      <c r="F27" s="4" t="s">
        <v>47</v>
      </c>
      <c r="G27" s="52" t="s">
        <v>14</v>
      </c>
      <c r="H27" s="53">
        <f>'memoria de cálculo'!F29</f>
        <v>379.09</v>
      </c>
      <c r="I27" s="54">
        <v>9.9</v>
      </c>
      <c r="J27" s="55">
        <f>J25</f>
        <v>0.2097</v>
      </c>
      <c r="K27" s="61">
        <f t="shared" si="6"/>
        <v>11.976030000000002</v>
      </c>
      <c r="L27" s="57">
        <f t="shared" si="1"/>
        <v>4539.9932127000002</v>
      </c>
    </row>
    <row r="28" spans="3:14" ht="33.75" x14ac:dyDescent="0.25">
      <c r="C28" s="93" t="s">
        <v>96</v>
      </c>
      <c r="D28" s="79" t="s">
        <v>4</v>
      </c>
      <c r="E28" s="80" t="s">
        <v>38</v>
      </c>
      <c r="F28" s="7" t="s">
        <v>48</v>
      </c>
      <c r="G28" s="58" t="s">
        <v>14</v>
      </c>
      <c r="H28" s="53">
        <f>'memoria de cálculo'!F30</f>
        <v>10.08</v>
      </c>
      <c r="I28" s="59">
        <v>627</v>
      </c>
      <c r="J28" s="60">
        <f>J13</f>
        <v>0.2097</v>
      </c>
      <c r="K28" s="61">
        <f t="shared" si="6"/>
        <v>758.4819</v>
      </c>
      <c r="L28" s="62">
        <f t="shared" si="1"/>
        <v>7645.4975519999998</v>
      </c>
    </row>
    <row r="29" spans="3:14" x14ac:dyDescent="0.25">
      <c r="C29" s="50" t="s">
        <v>97</v>
      </c>
      <c r="D29" s="22"/>
      <c r="E29" s="23"/>
      <c r="F29" s="18" t="s">
        <v>49</v>
      </c>
      <c r="G29" s="19" t="s">
        <v>6</v>
      </c>
      <c r="H29" s="19" t="s">
        <v>6</v>
      </c>
      <c r="I29" s="21"/>
      <c r="J29" s="24"/>
      <c r="K29" s="24"/>
      <c r="L29" s="49">
        <f>L30+L31</f>
        <v>711.23755899999992</v>
      </c>
    </row>
    <row r="30" spans="3:14" ht="33.75" x14ac:dyDescent="0.25">
      <c r="C30" s="93" t="s">
        <v>98</v>
      </c>
      <c r="D30" s="76" t="s">
        <v>4</v>
      </c>
      <c r="E30" s="78" t="s">
        <v>38</v>
      </c>
      <c r="F30" s="7" t="s">
        <v>48</v>
      </c>
      <c r="G30" s="58" t="s">
        <v>14</v>
      </c>
      <c r="H30" s="53">
        <f>'memoria de cálculo'!F32</f>
        <v>0.61</v>
      </c>
      <c r="I30" s="64">
        <v>627</v>
      </c>
      <c r="J30" s="65">
        <f>J4</f>
        <v>0.2097</v>
      </c>
      <c r="K30" s="61">
        <f t="shared" si="6"/>
        <v>758.4819</v>
      </c>
      <c r="L30" s="66">
        <f t="shared" si="1"/>
        <v>462.67395899999997</v>
      </c>
    </row>
    <row r="31" spans="3:14" ht="22.5" x14ac:dyDescent="0.25">
      <c r="C31" s="93" t="s">
        <v>99</v>
      </c>
      <c r="D31" s="79" t="s">
        <v>0</v>
      </c>
      <c r="E31" s="80" t="s">
        <v>39</v>
      </c>
      <c r="F31" s="7" t="s">
        <v>51</v>
      </c>
      <c r="G31" s="58" t="s">
        <v>52</v>
      </c>
      <c r="H31" s="53">
        <f>'memoria de cálculo'!F33</f>
        <v>20</v>
      </c>
      <c r="I31" s="59">
        <v>10.9</v>
      </c>
      <c r="J31" s="60">
        <f>J5</f>
        <v>0.14019999999999999</v>
      </c>
      <c r="K31" s="61">
        <f t="shared" si="6"/>
        <v>12.428180000000001</v>
      </c>
      <c r="L31" s="62">
        <f t="shared" si="1"/>
        <v>248.56360000000001</v>
      </c>
    </row>
    <row r="32" spans="3:14" x14ac:dyDescent="0.25">
      <c r="C32" s="50" t="s">
        <v>100</v>
      </c>
      <c r="D32" s="22"/>
      <c r="E32" s="23"/>
      <c r="F32" s="18" t="s">
        <v>53</v>
      </c>
      <c r="G32" s="19" t="s">
        <v>6</v>
      </c>
      <c r="H32" s="19" t="s">
        <v>6</v>
      </c>
      <c r="I32" s="21"/>
      <c r="J32" s="24"/>
      <c r="K32" s="24"/>
      <c r="L32" s="49">
        <f>L33+L34+L35+L36</f>
        <v>1397.6986865000001</v>
      </c>
    </row>
    <row r="33" spans="3:12" ht="22.5" x14ac:dyDescent="0.25">
      <c r="C33" s="93" t="s">
        <v>101</v>
      </c>
      <c r="D33" s="76" t="s">
        <v>0</v>
      </c>
      <c r="E33" s="77" t="s">
        <v>40</v>
      </c>
      <c r="F33" s="4" t="s">
        <v>54</v>
      </c>
      <c r="G33" s="52" t="s">
        <v>3</v>
      </c>
      <c r="H33" s="53">
        <f>'memoria de cálculo'!F35</f>
        <v>0.25</v>
      </c>
      <c r="I33" s="54">
        <v>519.75</v>
      </c>
      <c r="J33" s="55">
        <f>J5</f>
        <v>0.14019999999999999</v>
      </c>
      <c r="K33" s="61">
        <f t="shared" si="6"/>
        <v>592.61895000000004</v>
      </c>
      <c r="L33" s="57">
        <f t="shared" si="1"/>
        <v>148.15473750000001</v>
      </c>
    </row>
    <row r="34" spans="3:12" ht="22.5" x14ac:dyDescent="0.25">
      <c r="C34" s="93" t="s">
        <v>102</v>
      </c>
      <c r="D34" s="76" t="s">
        <v>0</v>
      </c>
      <c r="E34" s="78" t="s">
        <v>41</v>
      </c>
      <c r="F34" s="1" t="s">
        <v>55</v>
      </c>
      <c r="G34" s="63" t="s">
        <v>52</v>
      </c>
      <c r="H34" s="53">
        <f>'memoria de cálculo'!F36</f>
        <v>2</v>
      </c>
      <c r="I34" s="64">
        <v>74.2</v>
      </c>
      <c r="J34" s="65">
        <f>J5</f>
        <v>0.14019999999999999</v>
      </c>
      <c r="K34" s="61">
        <f t="shared" si="6"/>
        <v>84.60284</v>
      </c>
      <c r="L34" s="66">
        <f t="shared" si="1"/>
        <v>169.20568</v>
      </c>
    </row>
    <row r="35" spans="3:12" ht="22.5" x14ac:dyDescent="0.25">
      <c r="C35" s="93" t="s">
        <v>103</v>
      </c>
      <c r="D35" s="76" t="s">
        <v>0</v>
      </c>
      <c r="E35" s="78" t="s">
        <v>42</v>
      </c>
      <c r="F35" s="1" t="s">
        <v>56</v>
      </c>
      <c r="G35" s="63" t="s">
        <v>22</v>
      </c>
      <c r="H35" s="53">
        <f>'memoria de cálculo'!F37</f>
        <v>9</v>
      </c>
      <c r="I35" s="64">
        <v>100</v>
      </c>
      <c r="J35" s="65">
        <f>J5</f>
        <v>0.14019999999999999</v>
      </c>
      <c r="K35" s="61">
        <f t="shared" si="6"/>
        <v>114.02</v>
      </c>
      <c r="L35" s="66">
        <f t="shared" si="1"/>
        <v>1026.18</v>
      </c>
    </row>
    <row r="36" spans="3:12" ht="22.5" x14ac:dyDescent="0.25">
      <c r="C36" s="93" t="s">
        <v>104</v>
      </c>
      <c r="D36" s="79" t="s">
        <v>4</v>
      </c>
      <c r="E36" s="80" t="s">
        <v>43</v>
      </c>
      <c r="F36" s="7" t="s">
        <v>57</v>
      </c>
      <c r="G36" s="58" t="s">
        <v>14</v>
      </c>
      <c r="H36" s="53">
        <f>'memoria de cálculo'!F38</f>
        <v>0.11</v>
      </c>
      <c r="I36" s="59">
        <v>407</v>
      </c>
      <c r="J36" s="60">
        <f>J4</f>
        <v>0.2097</v>
      </c>
      <c r="K36" s="61">
        <f t="shared" si="6"/>
        <v>492.34789999999998</v>
      </c>
      <c r="L36" s="62">
        <f t="shared" si="1"/>
        <v>54.158268999999997</v>
      </c>
    </row>
    <row r="37" spans="3:12" x14ac:dyDescent="0.25">
      <c r="C37" s="44" t="s">
        <v>105</v>
      </c>
      <c r="D37" s="8"/>
      <c r="E37" s="9"/>
      <c r="F37" s="25" t="s">
        <v>58</v>
      </c>
      <c r="G37" s="11" t="s">
        <v>6</v>
      </c>
      <c r="H37" s="11" t="s">
        <v>6</v>
      </c>
      <c r="I37" s="13"/>
      <c r="J37" s="14"/>
      <c r="K37" s="14"/>
      <c r="L37" s="48">
        <f>L38+L46+L49+L52+L55</f>
        <v>169361.40366169999</v>
      </c>
    </row>
    <row r="38" spans="3:12" x14ac:dyDescent="0.25">
      <c r="C38" s="50" t="s">
        <v>143</v>
      </c>
      <c r="D38" s="22"/>
      <c r="E38" s="23"/>
      <c r="F38" s="18" t="s">
        <v>12</v>
      </c>
      <c r="G38" s="19" t="s">
        <v>6</v>
      </c>
      <c r="H38" s="19" t="s">
        <v>6</v>
      </c>
      <c r="I38" s="21"/>
      <c r="J38" s="24"/>
      <c r="K38" s="24"/>
      <c r="L38" s="49">
        <f>L39+L40+L41+L42+L43+L44+L45</f>
        <v>46476.635449000001</v>
      </c>
    </row>
    <row r="39" spans="3:12" ht="67.5" x14ac:dyDescent="0.25">
      <c r="C39" s="75" t="s">
        <v>144</v>
      </c>
      <c r="D39" s="76" t="s">
        <v>4</v>
      </c>
      <c r="E39" s="77" t="s">
        <v>9</v>
      </c>
      <c r="F39" s="4" t="s">
        <v>13</v>
      </c>
      <c r="G39" s="52" t="s">
        <v>14</v>
      </c>
      <c r="H39" s="53">
        <f>'memoria de cálculo'!F41</f>
        <v>161.29</v>
      </c>
      <c r="I39" s="54">
        <v>7.6</v>
      </c>
      <c r="J39" s="55">
        <f>J4</f>
        <v>0.2097</v>
      </c>
      <c r="K39" s="61">
        <f t="shared" si="6"/>
        <v>9.193719999999999</v>
      </c>
      <c r="L39" s="57">
        <f t="shared" si="1"/>
        <v>1482.8550987999997</v>
      </c>
    </row>
    <row r="40" spans="3:12" ht="56.25" x14ac:dyDescent="0.25">
      <c r="C40" s="75" t="s">
        <v>145</v>
      </c>
      <c r="D40" s="76" t="s">
        <v>4</v>
      </c>
      <c r="E40" s="78" t="s">
        <v>10</v>
      </c>
      <c r="F40" s="1" t="s">
        <v>15</v>
      </c>
      <c r="G40" s="63" t="s">
        <v>14</v>
      </c>
      <c r="H40" s="53">
        <f>'memoria de cálculo'!F42</f>
        <v>94.4</v>
      </c>
      <c r="I40" s="64">
        <v>22.9</v>
      </c>
      <c r="J40" s="65">
        <f>J4</f>
        <v>0.2097</v>
      </c>
      <c r="K40" s="61">
        <f t="shared" si="6"/>
        <v>27.702129999999997</v>
      </c>
      <c r="L40" s="66">
        <f t="shared" si="1"/>
        <v>2615.0810719999999</v>
      </c>
    </row>
    <row r="41" spans="3:12" ht="22.5" x14ac:dyDescent="0.25">
      <c r="C41" s="75" t="s">
        <v>146</v>
      </c>
      <c r="D41" s="76" t="s">
        <v>0</v>
      </c>
      <c r="E41" s="78" t="s">
        <v>16</v>
      </c>
      <c r="F41" s="1" t="s">
        <v>21</v>
      </c>
      <c r="G41" s="63" t="s">
        <v>22</v>
      </c>
      <c r="H41" s="53">
        <f>'memoria de cálculo'!F43</f>
        <v>39.4</v>
      </c>
      <c r="I41" s="64">
        <v>49.7</v>
      </c>
      <c r="J41" s="65">
        <f>J5</f>
        <v>0.14019999999999999</v>
      </c>
      <c r="K41" s="61">
        <f t="shared" si="6"/>
        <v>56.667940000000002</v>
      </c>
      <c r="L41" s="66">
        <f t="shared" si="1"/>
        <v>2232.7168360000001</v>
      </c>
    </row>
    <row r="42" spans="3:12" ht="45" x14ac:dyDescent="0.25">
      <c r="C42" s="75" t="s">
        <v>147</v>
      </c>
      <c r="D42" s="76" t="s">
        <v>4</v>
      </c>
      <c r="E42" s="78" t="s">
        <v>17</v>
      </c>
      <c r="F42" s="1" t="s">
        <v>23</v>
      </c>
      <c r="G42" s="63" t="s">
        <v>22</v>
      </c>
      <c r="H42" s="53">
        <f>'memoria de cálculo'!F44</f>
        <v>39.4</v>
      </c>
      <c r="I42" s="64">
        <v>50</v>
      </c>
      <c r="J42" s="65">
        <f>J4</f>
        <v>0.2097</v>
      </c>
      <c r="K42" s="61">
        <f t="shared" si="6"/>
        <v>60.484999999999999</v>
      </c>
      <c r="L42" s="66">
        <f t="shared" si="1"/>
        <v>2383.1089999999999</v>
      </c>
    </row>
    <row r="43" spans="3:12" ht="22.5" x14ac:dyDescent="0.25">
      <c r="C43" s="75" t="s">
        <v>148</v>
      </c>
      <c r="D43" s="76" t="s">
        <v>4</v>
      </c>
      <c r="E43" s="78" t="s">
        <v>18</v>
      </c>
      <c r="F43" s="1" t="s">
        <v>24</v>
      </c>
      <c r="G43" s="63" t="s">
        <v>22</v>
      </c>
      <c r="H43" s="53">
        <f>'memoria de cálculo'!F45</f>
        <v>102.79</v>
      </c>
      <c r="I43" s="64">
        <v>87.4</v>
      </c>
      <c r="J43" s="65">
        <f>J4</f>
        <v>0.2097</v>
      </c>
      <c r="K43" s="61">
        <f t="shared" si="6"/>
        <v>105.72778000000001</v>
      </c>
      <c r="L43" s="67">
        <f t="shared" si="1"/>
        <v>10867.758506200002</v>
      </c>
    </row>
    <row r="44" spans="3:12" ht="45" x14ac:dyDescent="0.25">
      <c r="C44" s="75" t="s">
        <v>149</v>
      </c>
      <c r="D44" s="76" t="s">
        <v>4</v>
      </c>
      <c r="E44" s="78" t="s">
        <v>19</v>
      </c>
      <c r="F44" s="1" t="s">
        <v>25</v>
      </c>
      <c r="G44" s="63" t="s">
        <v>22</v>
      </c>
      <c r="H44" s="53">
        <f>'memoria de cálculo'!F46</f>
        <v>108.79</v>
      </c>
      <c r="I44" s="64">
        <v>72</v>
      </c>
      <c r="J44" s="65">
        <f>J4</f>
        <v>0.2097</v>
      </c>
      <c r="K44" s="61">
        <f t="shared" si="6"/>
        <v>87.098399999999998</v>
      </c>
      <c r="L44" s="67">
        <f t="shared" si="1"/>
        <v>9475.4349359999997</v>
      </c>
    </row>
    <row r="45" spans="3:12" ht="33.75" x14ac:dyDescent="0.25">
      <c r="C45" s="75" t="s">
        <v>150</v>
      </c>
      <c r="D45" s="79" t="s">
        <v>4</v>
      </c>
      <c r="E45" s="80" t="s">
        <v>20</v>
      </c>
      <c r="F45" s="7" t="s">
        <v>26</v>
      </c>
      <c r="G45" s="58" t="s">
        <v>66</v>
      </c>
      <c r="H45" s="53">
        <f>'memoria de cálculo'!F47</f>
        <v>9</v>
      </c>
      <c r="I45" s="59">
        <v>1600</v>
      </c>
      <c r="J45" s="60">
        <f>J4</f>
        <v>0.2097</v>
      </c>
      <c r="K45" s="61">
        <f t="shared" si="6"/>
        <v>1935.52</v>
      </c>
      <c r="L45" s="68">
        <f t="shared" si="1"/>
        <v>17419.68</v>
      </c>
    </row>
    <row r="46" spans="3:12" x14ac:dyDescent="0.25">
      <c r="C46" s="81" t="s">
        <v>151</v>
      </c>
      <c r="D46" s="82"/>
      <c r="E46" s="83"/>
      <c r="F46" s="84" t="s">
        <v>29</v>
      </c>
      <c r="G46" s="20"/>
      <c r="H46" s="20"/>
      <c r="I46" s="21"/>
      <c r="J46" s="24"/>
      <c r="K46" s="24"/>
      <c r="L46" s="49">
        <f>L47+L48</f>
        <v>113255.91971620001</v>
      </c>
    </row>
    <row r="47" spans="3:12" ht="45" x14ac:dyDescent="0.25">
      <c r="C47" s="75" t="s">
        <v>152</v>
      </c>
      <c r="D47" s="76" t="s">
        <v>4</v>
      </c>
      <c r="E47" s="77" t="s">
        <v>28</v>
      </c>
      <c r="F47" s="4" t="s">
        <v>30</v>
      </c>
      <c r="G47" s="52" t="s">
        <v>22</v>
      </c>
      <c r="H47" s="53">
        <f>'memoria de cálculo'!F49</f>
        <v>156.66</v>
      </c>
      <c r="I47" s="54">
        <v>50.1</v>
      </c>
      <c r="J47" s="55">
        <f>J4</f>
        <v>0.2097</v>
      </c>
      <c r="K47" s="61">
        <f t="shared" si="6"/>
        <v>60.605969999999999</v>
      </c>
      <c r="L47" s="69">
        <f t="shared" si="1"/>
        <v>9494.5312601999995</v>
      </c>
    </row>
    <row r="48" spans="3:12" ht="22.5" x14ac:dyDescent="0.25">
      <c r="C48" s="75" t="s">
        <v>153</v>
      </c>
      <c r="D48" s="76" t="s">
        <v>229</v>
      </c>
      <c r="E48" s="78" t="s">
        <v>230</v>
      </c>
      <c r="F48" s="1" t="s">
        <v>231</v>
      </c>
      <c r="G48" s="63" t="s">
        <v>50</v>
      </c>
      <c r="H48" s="53">
        <v>880</v>
      </c>
      <c r="I48" s="64">
        <f>I100</f>
        <v>97.471000000000004</v>
      </c>
      <c r="J48" s="65">
        <f>J47</f>
        <v>0.2097</v>
      </c>
      <c r="K48" s="61">
        <f t="shared" si="6"/>
        <v>117.9106687</v>
      </c>
      <c r="L48" s="66">
        <f t="shared" si="1"/>
        <v>103761.388456</v>
      </c>
    </row>
    <row r="49" spans="3:12" x14ac:dyDescent="0.25">
      <c r="C49" s="81" t="s">
        <v>157</v>
      </c>
      <c r="D49" s="82"/>
      <c r="E49" s="83"/>
      <c r="F49" s="84" t="s">
        <v>46</v>
      </c>
      <c r="G49" s="19" t="s">
        <v>6</v>
      </c>
      <c r="H49" s="19" t="s">
        <v>6</v>
      </c>
      <c r="I49" s="21"/>
      <c r="J49" s="24"/>
      <c r="K49" s="24"/>
      <c r="L49" s="49">
        <f>L50+L51</f>
        <v>7949.6887139999999</v>
      </c>
    </row>
    <row r="50" spans="3:12" ht="33.75" x14ac:dyDescent="0.25">
      <c r="C50" s="75" t="s">
        <v>158</v>
      </c>
      <c r="D50" s="76" t="s">
        <v>4</v>
      </c>
      <c r="E50" s="77" t="s">
        <v>37</v>
      </c>
      <c r="F50" s="4" t="s">
        <v>47</v>
      </c>
      <c r="G50" s="52" t="s">
        <v>14</v>
      </c>
      <c r="H50" s="53">
        <f>'memoria de cálculo'!F55</f>
        <v>147</v>
      </c>
      <c r="I50" s="54">
        <v>9.9</v>
      </c>
      <c r="J50" s="55">
        <f>J48</f>
        <v>0.2097</v>
      </c>
      <c r="K50" s="61">
        <f t="shared" si="6"/>
        <v>11.976030000000002</v>
      </c>
      <c r="L50" s="57">
        <f t="shared" si="1"/>
        <v>1760.4764100000002</v>
      </c>
    </row>
    <row r="51" spans="3:12" ht="33.75" x14ac:dyDescent="0.25">
      <c r="C51" s="75" t="s">
        <v>159</v>
      </c>
      <c r="D51" s="79" t="s">
        <v>4</v>
      </c>
      <c r="E51" s="80" t="s">
        <v>38</v>
      </c>
      <c r="F51" s="7" t="s">
        <v>48</v>
      </c>
      <c r="G51" s="58" t="s">
        <v>14</v>
      </c>
      <c r="H51" s="53">
        <f>'memoria de cálculo'!F56</f>
        <v>8.16</v>
      </c>
      <c r="I51" s="59">
        <v>627</v>
      </c>
      <c r="J51" s="60">
        <f>J4</f>
        <v>0.2097</v>
      </c>
      <c r="K51" s="61">
        <f t="shared" si="6"/>
        <v>758.4819</v>
      </c>
      <c r="L51" s="62">
        <f t="shared" si="1"/>
        <v>6189.2123039999997</v>
      </c>
    </row>
    <row r="52" spans="3:12" x14ac:dyDescent="0.25">
      <c r="C52" s="81" t="s">
        <v>160</v>
      </c>
      <c r="D52" s="82"/>
      <c r="E52" s="83"/>
      <c r="F52" s="84" t="s">
        <v>49</v>
      </c>
      <c r="G52" s="19" t="s">
        <v>6</v>
      </c>
      <c r="H52" s="19" t="s">
        <v>6</v>
      </c>
      <c r="I52" s="21"/>
      <c r="J52" s="24"/>
      <c r="K52" s="24"/>
      <c r="L52" s="49">
        <f>L53+L54</f>
        <v>281.461096</v>
      </c>
    </row>
    <row r="53" spans="3:12" ht="33.75" x14ac:dyDescent="0.25">
      <c r="C53" s="75" t="s">
        <v>161</v>
      </c>
      <c r="D53" s="76" t="s">
        <v>4</v>
      </c>
      <c r="E53" s="80" t="s">
        <v>38</v>
      </c>
      <c r="F53" s="7" t="s">
        <v>48</v>
      </c>
      <c r="G53" s="63" t="s">
        <v>14</v>
      </c>
      <c r="H53" s="53">
        <f>'memoria de cálculo'!F58</f>
        <v>0.24</v>
      </c>
      <c r="I53" s="64">
        <v>627</v>
      </c>
      <c r="J53" s="65">
        <f>J4</f>
        <v>0.2097</v>
      </c>
      <c r="K53" s="61">
        <f t="shared" si="6"/>
        <v>758.4819</v>
      </c>
      <c r="L53" s="66">
        <f t="shared" si="1"/>
        <v>182.03565599999999</v>
      </c>
    </row>
    <row r="54" spans="3:12" ht="22.5" x14ac:dyDescent="0.25">
      <c r="C54" s="75" t="s">
        <v>162</v>
      </c>
      <c r="D54" s="79" t="s">
        <v>0</v>
      </c>
      <c r="E54" s="80" t="s">
        <v>39</v>
      </c>
      <c r="F54" s="7" t="s">
        <v>51</v>
      </c>
      <c r="G54" s="58" t="s">
        <v>52</v>
      </c>
      <c r="H54" s="53">
        <f>'memoria de cálculo'!F59</f>
        <v>8</v>
      </c>
      <c r="I54" s="59">
        <v>10.9</v>
      </c>
      <c r="J54" s="65">
        <f>J5</f>
        <v>0.14019999999999999</v>
      </c>
      <c r="K54" s="61">
        <f t="shared" si="6"/>
        <v>12.428180000000001</v>
      </c>
      <c r="L54" s="62">
        <f t="shared" si="1"/>
        <v>99.425440000000009</v>
      </c>
    </row>
    <row r="55" spans="3:12" x14ac:dyDescent="0.25">
      <c r="C55" s="81" t="s">
        <v>164</v>
      </c>
      <c r="D55" s="82"/>
      <c r="E55" s="83"/>
      <c r="F55" s="84" t="s">
        <v>53</v>
      </c>
      <c r="G55" s="19" t="s">
        <v>6</v>
      </c>
      <c r="H55" s="19" t="s">
        <v>6</v>
      </c>
      <c r="I55" s="21"/>
      <c r="J55" s="24"/>
      <c r="K55" s="24"/>
      <c r="L55" s="49">
        <f>L56+L57+L58+L59</f>
        <v>1397.6986865000001</v>
      </c>
    </row>
    <row r="56" spans="3:12" ht="22.5" x14ac:dyDescent="0.25">
      <c r="C56" s="75" t="s">
        <v>165</v>
      </c>
      <c r="D56" s="76" t="s">
        <v>0</v>
      </c>
      <c r="E56" s="77" t="s">
        <v>40</v>
      </c>
      <c r="F56" s="4" t="s">
        <v>54</v>
      </c>
      <c r="G56" s="52" t="s">
        <v>3</v>
      </c>
      <c r="H56" s="53">
        <f>'memoria de cálculo'!F61</f>
        <v>0.25</v>
      </c>
      <c r="I56" s="54">
        <v>519.75</v>
      </c>
      <c r="J56" s="55">
        <f>J5</f>
        <v>0.14019999999999999</v>
      </c>
      <c r="K56" s="61">
        <f t="shared" si="6"/>
        <v>592.61895000000004</v>
      </c>
      <c r="L56" s="57">
        <f t="shared" si="1"/>
        <v>148.15473750000001</v>
      </c>
    </row>
    <row r="57" spans="3:12" ht="22.5" x14ac:dyDescent="0.25">
      <c r="C57" s="75" t="s">
        <v>166</v>
      </c>
      <c r="D57" s="76" t="s">
        <v>0</v>
      </c>
      <c r="E57" s="78" t="s">
        <v>41</v>
      </c>
      <c r="F57" s="1" t="s">
        <v>55</v>
      </c>
      <c r="G57" s="63" t="s">
        <v>52</v>
      </c>
      <c r="H57" s="53">
        <f>'memoria de cálculo'!F62</f>
        <v>2</v>
      </c>
      <c r="I57" s="64">
        <v>74.2</v>
      </c>
      <c r="J57" s="65">
        <f>J5</f>
        <v>0.14019999999999999</v>
      </c>
      <c r="K57" s="61">
        <f t="shared" si="6"/>
        <v>84.60284</v>
      </c>
      <c r="L57" s="66">
        <f t="shared" si="1"/>
        <v>169.20568</v>
      </c>
    </row>
    <row r="58" spans="3:12" ht="22.5" x14ac:dyDescent="0.25">
      <c r="C58" s="75" t="s">
        <v>167</v>
      </c>
      <c r="D58" s="76" t="s">
        <v>0</v>
      </c>
      <c r="E58" s="78" t="s">
        <v>42</v>
      </c>
      <c r="F58" s="1" t="s">
        <v>56</v>
      </c>
      <c r="G58" s="63" t="s">
        <v>22</v>
      </c>
      <c r="H58" s="53">
        <f>'memoria de cálculo'!F63</f>
        <v>9</v>
      </c>
      <c r="I58" s="64">
        <v>100</v>
      </c>
      <c r="J58" s="65">
        <f>J5</f>
        <v>0.14019999999999999</v>
      </c>
      <c r="K58" s="61">
        <f t="shared" si="6"/>
        <v>114.02</v>
      </c>
      <c r="L58" s="66">
        <f t="shared" si="1"/>
        <v>1026.18</v>
      </c>
    </row>
    <row r="59" spans="3:12" ht="22.5" x14ac:dyDescent="0.25">
      <c r="C59" s="75" t="s">
        <v>168</v>
      </c>
      <c r="D59" s="79" t="s">
        <v>4</v>
      </c>
      <c r="E59" s="80" t="s">
        <v>43</v>
      </c>
      <c r="F59" s="7" t="s">
        <v>57</v>
      </c>
      <c r="G59" s="58" t="s">
        <v>14</v>
      </c>
      <c r="H59" s="53">
        <f>'memoria de cálculo'!F64</f>
        <v>0.11</v>
      </c>
      <c r="I59" s="59">
        <v>407</v>
      </c>
      <c r="J59" s="60">
        <f>J4</f>
        <v>0.2097</v>
      </c>
      <c r="K59" s="61">
        <f t="shared" si="6"/>
        <v>492.34789999999998</v>
      </c>
      <c r="L59" s="62">
        <f t="shared" si="1"/>
        <v>54.158268999999997</v>
      </c>
    </row>
    <row r="60" spans="3:12" x14ac:dyDescent="0.25">
      <c r="C60" s="85">
        <v>4</v>
      </c>
      <c r="D60" s="86"/>
      <c r="E60" s="87"/>
      <c r="F60" s="88" t="s">
        <v>59</v>
      </c>
      <c r="G60" s="11" t="s">
        <v>6</v>
      </c>
      <c r="H60" s="11" t="s">
        <v>6</v>
      </c>
      <c r="I60" s="13"/>
      <c r="J60" s="14"/>
      <c r="K60" s="14"/>
      <c r="L60" s="48">
        <f>L61+L69+L72+L75+L78</f>
        <v>135906.5508461</v>
      </c>
    </row>
    <row r="61" spans="3:12" x14ac:dyDescent="0.25">
      <c r="C61" s="81" t="s">
        <v>108</v>
      </c>
      <c r="D61" s="82"/>
      <c r="E61" s="83"/>
      <c r="F61" s="84" t="s">
        <v>12</v>
      </c>
      <c r="G61" s="19" t="s">
        <v>6</v>
      </c>
      <c r="H61" s="19" t="s">
        <v>6</v>
      </c>
      <c r="I61" s="21"/>
      <c r="J61" s="24"/>
      <c r="K61" s="24"/>
      <c r="L61" s="49">
        <f>L62+L63+L64+L65+L66+L67+L68</f>
        <v>25459.3866796</v>
      </c>
    </row>
    <row r="62" spans="3:12" ht="67.5" x14ac:dyDescent="0.25">
      <c r="C62" s="75" t="s">
        <v>109</v>
      </c>
      <c r="D62" s="76" t="s">
        <v>4</v>
      </c>
      <c r="E62" s="77" t="s">
        <v>9</v>
      </c>
      <c r="F62" s="4" t="s">
        <v>13</v>
      </c>
      <c r="G62" s="52" t="s">
        <v>14</v>
      </c>
      <c r="H62" s="53">
        <f>'memoria de cálculo'!F67</f>
        <v>106.43</v>
      </c>
      <c r="I62" s="54">
        <v>7.6</v>
      </c>
      <c r="J62" s="55">
        <f>J13</f>
        <v>0.2097</v>
      </c>
      <c r="K62" s="61">
        <f t="shared" si="6"/>
        <v>9.193719999999999</v>
      </c>
      <c r="L62" s="57">
        <f t="shared" ref="L62:L82" si="7">K62*H62</f>
        <v>978.4876195999999</v>
      </c>
    </row>
    <row r="63" spans="3:12" ht="56.25" x14ac:dyDescent="0.25">
      <c r="C63" s="75" t="s">
        <v>110</v>
      </c>
      <c r="D63" s="76" t="s">
        <v>4</v>
      </c>
      <c r="E63" s="78" t="s">
        <v>10</v>
      </c>
      <c r="F63" s="1" t="s">
        <v>15</v>
      </c>
      <c r="G63" s="63" t="s">
        <v>14</v>
      </c>
      <c r="H63" s="53">
        <f>'memoria de cálculo'!F68</f>
        <v>74</v>
      </c>
      <c r="I63" s="64">
        <v>22.9</v>
      </c>
      <c r="J63" s="65">
        <f>J4</f>
        <v>0.2097</v>
      </c>
      <c r="K63" s="61">
        <f t="shared" si="6"/>
        <v>27.702129999999997</v>
      </c>
      <c r="L63" s="66">
        <f t="shared" si="7"/>
        <v>2049.9576199999997</v>
      </c>
    </row>
    <row r="64" spans="3:12" ht="22.5" x14ac:dyDescent="0.25">
      <c r="C64" s="75" t="s">
        <v>111</v>
      </c>
      <c r="D64" s="76" t="s">
        <v>0</v>
      </c>
      <c r="E64" s="78" t="s">
        <v>44</v>
      </c>
      <c r="F64" s="1" t="s">
        <v>60</v>
      </c>
      <c r="G64" s="63" t="s">
        <v>22</v>
      </c>
      <c r="H64" s="53">
        <f>'memoria de cálculo'!F69</f>
        <v>8</v>
      </c>
      <c r="I64" s="64">
        <v>49.7</v>
      </c>
      <c r="J64" s="65">
        <f>J5</f>
        <v>0.14019999999999999</v>
      </c>
      <c r="K64" s="61">
        <f t="shared" si="6"/>
        <v>56.667940000000002</v>
      </c>
      <c r="L64" s="66">
        <f t="shared" si="7"/>
        <v>453.34352000000001</v>
      </c>
    </row>
    <row r="65" spans="3:12" ht="45" x14ac:dyDescent="0.25">
      <c r="C65" s="75" t="s">
        <v>112</v>
      </c>
      <c r="D65" s="76" t="s">
        <v>4</v>
      </c>
      <c r="E65" s="78" t="s">
        <v>45</v>
      </c>
      <c r="F65" s="1" t="s">
        <v>61</v>
      </c>
      <c r="G65" s="63" t="s">
        <v>22</v>
      </c>
      <c r="H65" s="53">
        <f>'memoria de cálculo'!F70</f>
        <v>8</v>
      </c>
      <c r="I65" s="64">
        <v>50</v>
      </c>
      <c r="J65" s="65">
        <f>J4</f>
        <v>0.2097</v>
      </c>
      <c r="K65" s="61">
        <f t="shared" si="6"/>
        <v>60.484999999999999</v>
      </c>
      <c r="L65" s="66">
        <f t="shared" si="7"/>
        <v>483.88</v>
      </c>
    </row>
    <row r="66" spans="3:12" ht="22.5" x14ac:dyDescent="0.25">
      <c r="C66" s="75" t="s">
        <v>113</v>
      </c>
      <c r="D66" s="76" t="s">
        <v>0</v>
      </c>
      <c r="E66" s="78" t="s">
        <v>16</v>
      </c>
      <c r="F66" s="1" t="s">
        <v>21</v>
      </c>
      <c r="G66" s="63" t="s">
        <v>22</v>
      </c>
      <c r="H66" s="53">
        <f>'memoria de cálculo'!F71</f>
        <v>84</v>
      </c>
      <c r="I66" s="64">
        <v>87.4</v>
      </c>
      <c r="J66" s="65">
        <f>J5</f>
        <v>0.14019999999999999</v>
      </c>
      <c r="K66" s="61">
        <f t="shared" si="6"/>
        <v>99.653480000000002</v>
      </c>
      <c r="L66" s="66">
        <f t="shared" si="7"/>
        <v>8370.8923200000008</v>
      </c>
    </row>
    <row r="67" spans="3:12" ht="45" x14ac:dyDescent="0.25">
      <c r="C67" s="75" t="s">
        <v>114</v>
      </c>
      <c r="D67" s="76" t="s">
        <v>4</v>
      </c>
      <c r="E67" s="78" t="s">
        <v>17</v>
      </c>
      <c r="F67" s="1" t="s">
        <v>23</v>
      </c>
      <c r="G67" s="63" t="s">
        <v>22</v>
      </c>
      <c r="H67" s="53">
        <f>'memoria de cálculo'!F72</f>
        <v>84</v>
      </c>
      <c r="I67" s="64">
        <v>72</v>
      </c>
      <c r="J67" s="65">
        <f t="shared" ref="J67" si="8">J62</f>
        <v>0.2097</v>
      </c>
      <c r="K67" s="61">
        <f t="shared" si="6"/>
        <v>87.098399999999998</v>
      </c>
      <c r="L67" s="66">
        <f t="shared" si="7"/>
        <v>7316.2655999999997</v>
      </c>
    </row>
    <row r="68" spans="3:12" ht="33.75" x14ac:dyDescent="0.25">
      <c r="C68" s="75" t="s">
        <v>115</v>
      </c>
      <c r="D68" s="79" t="s">
        <v>4</v>
      </c>
      <c r="E68" s="80" t="s">
        <v>20</v>
      </c>
      <c r="F68" s="7" t="s">
        <v>26</v>
      </c>
      <c r="G68" s="58" t="s">
        <v>27</v>
      </c>
      <c r="H68" s="53">
        <f>'memoria de cálculo'!F73</f>
        <v>3</v>
      </c>
      <c r="I68" s="59">
        <v>1600</v>
      </c>
      <c r="J68" s="60">
        <f>J4</f>
        <v>0.2097</v>
      </c>
      <c r="K68" s="61">
        <f t="shared" si="6"/>
        <v>1935.52</v>
      </c>
      <c r="L68" s="62">
        <f t="shared" si="7"/>
        <v>5806.5599999999995</v>
      </c>
    </row>
    <row r="69" spans="3:12" x14ac:dyDescent="0.25">
      <c r="C69" s="81" t="s">
        <v>116</v>
      </c>
      <c r="D69" s="82"/>
      <c r="E69" s="83"/>
      <c r="F69" s="84" t="s">
        <v>29</v>
      </c>
      <c r="G69" s="19" t="s">
        <v>6</v>
      </c>
      <c r="H69" s="19" t="s">
        <v>6</v>
      </c>
      <c r="I69" s="21"/>
      <c r="J69" s="24"/>
      <c r="K69" s="24"/>
      <c r="L69" s="49">
        <f>L70+L71</f>
        <v>97448.902883200004</v>
      </c>
    </row>
    <row r="70" spans="3:12" ht="45" x14ac:dyDescent="0.25">
      <c r="C70" s="75" t="s">
        <v>117</v>
      </c>
      <c r="D70" s="76" t="s">
        <v>4</v>
      </c>
      <c r="E70" s="77" t="s">
        <v>28</v>
      </c>
      <c r="F70" s="4" t="s">
        <v>30</v>
      </c>
      <c r="G70" s="63" t="s">
        <v>22</v>
      </c>
      <c r="H70" s="53">
        <f>'memoria de cálculo'!F75</f>
        <v>176</v>
      </c>
      <c r="I70" s="54">
        <v>50.1</v>
      </c>
      <c r="J70" s="55">
        <f>J4</f>
        <v>0.2097</v>
      </c>
      <c r="K70" s="61">
        <f t="shared" si="6"/>
        <v>60.605969999999999</v>
      </c>
      <c r="L70" s="57">
        <f t="shared" si="7"/>
        <v>10666.65072</v>
      </c>
    </row>
    <row r="71" spans="3:12" ht="22.5" x14ac:dyDescent="0.25">
      <c r="C71" s="75" t="s">
        <v>118</v>
      </c>
      <c r="D71" s="76" t="s">
        <v>229</v>
      </c>
      <c r="E71" s="78" t="s">
        <v>230</v>
      </c>
      <c r="F71" s="1" t="s">
        <v>231</v>
      </c>
      <c r="G71" s="63" t="s">
        <v>50</v>
      </c>
      <c r="H71" s="53">
        <v>736</v>
      </c>
      <c r="I71" s="64">
        <f>I100</f>
        <v>97.471000000000004</v>
      </c>
      <c r="J71" s="65">
        <f>J4</f>
        <v>0.2097</v>
      </c>
      <c r="K71" s="61">
        <f t="shared" si="6"/>
        <v>117.9106687</v>
      </c>
      <c r="L71" s="66">
        <f t="shared" si="7"/>
        <v>86782.252163199999</v>
      </c>
    </row>
    <row r="72" spans="3:12" x14ac:dyDescent="0.25">
      <c r="C72" s="81" t="s">
        <v>122</v>
      </c>
      <c r="D72" s="82"/>
      <c r="E72" s="83"/>
      <c r="F72" s="84" t="s">
        <v>46</v>
      </c>
      <c r="G72" s="19" t="s">
        <v>6</v>
      </c>
      <c r="H72" s="19" t="s">
        <v>6</v>
      </c>
      <c r="I72" s="21"/>
      <c r="J72" s="24"/>
      <c r="K72" s="24"/>
      <c r="L72" s="49">
        <f>L73+L74</f>
        <v>10889.325037799999</v>
      </c>
    </row>
    <row r="73" spans="3:12" ht="33.75" x14ac:dyDescent="0.25">
      <c r="C73" s="75" t="s">
        <v>123</v>
      </c>
      <c r="D73" s="76" t="s">
        <v>4</v>
      </c>
      <c r="E73" s="78" t="s">
        <v>38</v>
      </c>
      <c r="F73" s="1" t="s">
        <v>48</v>
      </c>
      <c r="G73" s="63" t="s">
        <v>14</v>
      </c>
      <c r="H73" s="53">
        <f>'memoria de cálculo'!F81</f>
        <v>18.16</v>
      </c>
      <c r="I73" s="54">
        <v>9.9</v>
      </c>
      <c r="J73" s="65">
        <f>J4</f>
        <v>0.2097</v>
      </c>
      <c r="K73" s="61">
        <f t="shared" ref="K73:K82" si="9">(J73*I73)+I73</f>
        <v>11.976030000000002</v>
      </c>
      <c r="L73" s="66">
        <f t="shared" si="7"/>
        <v>217.48470480000003</v>
      </c>
    </row>
    <row r="74" spans="3:12" ht="33.75" x14ac:dyDescent="0.25">
      <c r="C74" s="75" t="s">
        <v>124</v>
      </c>
      <c r="D74" s="79" t="s">
        <v>4</v>
      </c>
      <c r="E74" s="80" t="s">
        <v>37</v>
      </c>
      <c r="F74" s="7" t="s">
        <v>47</v>
      </c>
      <c r="G74" s="58" t="s">
        <v>14</v>
      </c>
      <c r="H74" s="53">
        <f>'memoria de cálculo'!F82</f>
        <v>14.07</v>
      </c>
      <c r="I74" s="59">
        <v>627</v>
      </c>
      <c r="J74" s="60">
        <f>J4</f>
        <v>0.2097</v>
      </c>
      <c r="K74" s="61">
        <f t="shared" si="9"/>
        <v>758.4819</v>
      </c>
      <c r="L74" s="62">
        <f t="shared" si="7"/>
        <v>10671.840333</v>
      </c>
    </row>
    <row r="75" spans="3:12" x14ac:dyDescent="0.25">
      <c r="C75" s="81" t="s">
        <v>125</v>
      </c>
      <c r="D75" s="82"/>
      <c r="E75" s="83"/>
      <c r="F75" s="18" t="s">
        <v>49</v>
      </c>
      <c r="G75" s="19" t="s">
        <v>6</v>
      </c>
      <c r="H75" s="19" t="s">
        <v>6</v>
      </c>
      <c r="I75" s="21"/>
      <c r="J75" s="24"/>
      <c r="K75" s="24"/>
      <c r="L75" s="49">
        <f>L76+L77</f>
        <v>711.23755899999992</v>
      </c>
    </row>
    <row r="76" spans="3:12" ht="33.75" x14ac:dyDescent="0.25">
      <c r="C76" s="75" t="s">
        <v>126</v>
      </c>
      <c r="D76" s="76" t="s">
        <v>4</v>
      </c>
      <c r="E76" s="78" t="s">
        <v>38</v>
      </c>
      <c r="F76" s="1" t="s">
        <v>48</v>
      </c>
      <c r="G76" s="63" t="s">
        <v>14</v>
      </c>
      <c r="H76" s="53">
        <f>'memoria de cálculo'!F84</f>
        <v>0.61</v>
      </c>
      <c r="I76" s="64">
        <v>627</v>
      </c>
      <c r="J76" s="65">
        <f>J73</f>
        <v>0.2097</v>
      </c>
      <c r="K76" s="61">
        <f t="shared" si="9"/>
        <v>758.4819</v>
      </c>
      <c r="L76" s="66">
        <f t="shared" si="7"/>
        <v>462.67395899999997</v>
      </c>
    </row>
    <row r="77" spans="3:12" ht="22.5" x14ac:dyDescent="0.25">
      <c r="C77" s="75" t="s">
        <v>127</v>
      </c>
      <c r="D77" s="79" t="s">
        <v>0</v>
      </c>
      <c r="E77" s="80" t="s">
        <v>39</v>
      </c>
      <c r="F77" s="7" t="s">
        <v>51</v>
      </c>
      <c r="G77" s="58" t="s">
        <v>52</v>
      </c>
      <c r="H77" s="53">
        <f>'memoria de cálculo'!F85</f>
        <v>20</v>
      </c>
      <c r="I77" s="59">
        <v>10.9</v>
      </c>
      <c r="J77" s="60">
        <f>J5</f>
        <v>0.14019999999999999</v>
      </c>
      <c r="K77" s="61">
        <f t="shared" si="9"/>
        <v>12.428180000000001</v>
      </c>
      <c r="L77" s="62">
        <f t="shared" si="7"/>
        <v>248.56360000000001</v>
      </c>
    </row>
    <row r="78" spans="3:12" x14ac:dyDescent="0.25">
      <c r="C78" s="81" t="s">
        <v>128</v>
      </c>
      <c r="D78" s="82"/>
      <c r="E78" s="83"/>
      <c r="F78" s="89" t="s">
        <v>53</v>
      </c>
      <c r="G78" s="19" t="s">
        <v>6</v>
      </c>
      <c r="H78" s="19" t="s">
        <v>6</v>
      </c>
      <c r="I78" s="21"/>
      <c r="J78" s="24"/>
      <c r="K78" s="24"/>
      <c r="L78" s="49">
        <f>L79+L80+L81+L82</f>
        <v>1397.6986865000001</v>
      </c>
    </row>
    <row r="79" spans="3:12" ht="22.5" x14ac:dyDescent="0.25">
      <c r="C79" s="75" t="s">
        <v>129</v>
      </c>
      <c r="D79" s="76" t="s">
        <v>0</v>
      </c>
      <c r="E79" s="77" t="s">
        <v>40</v>
      </c>
      <c r="F79" s="4" t="s">
        <v>54</v>
      </c>
      <c r="G79" s="52" t="s">
        <v>3</v>
      </c>
      <c r="H79" s="53">
        <f>'memoria de cálculo'!F87</f>
        <v>0.25</v>
      </c>
      <c r="I79" s="54">
        <v>519.75</v>
      </c>
      <c r="J79" s="55">
        <f>J5</f>
        <v>0.14019999999999999</v>
      </c>
      <c r="K79" s="61">
        <f t="shared" si="9"/>
        <v>592.61895000000004</v>
      </c>
      <c r="L79" s="57">
        <f t="shared" si="7"/>
        <v>148.15473750000001</v>
      </c>
    </row>
    <row r="80" spans="3:12" ht="22.5" x14ac:dyDescent="0.25">
      <c r="C80" s="75" t="s">
        <v>130</v>
      </c>
      <c r="D80" s="76" t="s">
        <v>0</v>
      </c>
      <c r="E80" s="78" t="s">
        <v>41</v>
      </c>
      <c r="F80" s="1" t="s">
        <v>55</v>
      </c>
      <c r="G80" s="63" t="s">
        <v>52</v>
      </c>
      <c r="H80" s="53">
        <f>'memoria de cálculo'!F88</f>
        <v>2</v>
      </c>
      <c r="I80" s="64">
        <v>74.2</v>
      </c>
      <c r="J80" s="65">
        <f>J5</f>
        <v>0.14019999999999999</v>
      </c>
      <c r="K80" s="61">
        <f t="shared" si="9"/>
        <v>84.60284</v>
      </c>
      <c r="L80" s="66">
        <f t="shared" si="7"/>
        <v>169.20568</v>
      </c>
    </row>
    <row r="81" spans="3:12" ht="22.5" x14ac:dyDescent="0.25">
      <c r="C81" s="75" t="s">
        <v>131</v>
      </c>
      <c r="D81" s="76" t="s">
        <v>0</v>
      </c>
      <c r="E81" s="78" t="s">
        <v>42</v>
      </c>
      <c r="F81" s="1" t="s">
        <v>56</v>
      </c>
      <c r="G81" s="63" t="s">
        <v>22</v>
      </c>
      <c r="H81" s="53">
        <f>'memoria de cálculo'!F89</f>
        <v>9</v>
      </c>
      <c r="I81" s="64">
        <v>100</v>
      </c>
      <c r="J81" s="65">
        <f>J5</f>
        <v>0.14019999999999999</v>
      </c>
      <c r="K81" s="61">
        <f t="shared" si="9"/>
        <v>114.02</v>
      </c>
      <c r="L81" s="66">
        <f t="shared" si="7"/>
        <v>1026.18</v>
      </c>
    </row>
    <row r="82" spans="3:12" ht="23.25" thickBot="1" x14ac:dyDescent="0.3">
      <c r="C82" s="90" t="s">
        <v>132</v>
      </c>
      <c r="D82" s="91" t="s">
        <v>4</v>
      </c>
      <c r="E82" s="92" t="s">
        <v>43</v>
      </c>
      <c r="F82" s="51" t="s">
        <v>57</v>
      </c>
      <c r="G82" s="70" t="s">
        <v>14</v>
      </c>
      <c r="H82" s="71">
        <f>'memoria de cálculo'!F90</f>
        <v>0.11</v>
      </c>
      <c r="I82" s="72">
        <v>407</v>
      </c>
      <c r="J82" s="73">
        <f>J4</f>
        <v>0.2097</v>
      </c>
      <c r="K82" s="71">
        <f t="shared" si="9"/>
        <v>492.34789999999998</v>
      </c>
      <c r="L82" s="74">
        <f t="shared" si="7"/>
        <v>54.158268999999997</v>
      </c>
    </row>
    <row r="83" spans="3:12" x14ac:dyDescent="0.25">
      <c r="K83" s="35"/>
    </row>
    <row r="84" spans="3:12" x14ac:dyDescent="0.25">
      <c r="C84" s="110" t="s">
        <v>214</v>
      </c>
    </row>
    <row r="85" spans="3:12" x14ac:dyDescent="0.25">
      <c r="C85" s="110"/>
    </row>
    <row r="88" spans="3:12" x14ac:dyDescent="0.25">
      <c r="F88" t="s">
        <v>134</v>
      </c>
    </row>
    <row r="89" spans="3:12" x14ac:dyDescent="0.25">
      <c r="F89" s="27" t="s">
        <v>135</v>
      </c>
    </row>
    <row r="90" spans="3:12" x14ac:dyDescent="0.25">
      <c r="F90" s="27" t="s">
        <v>136</v>
      </c>
    </row>
    <row r="93" spans="3:12" x14ac:dyDescent="0.25">
      <c r="E93" s="131" t="s">
        <v>232</v>
      </c>
      <c r="F93" s="132"/>
      <c r="G93" s="132"/>
      <c r="H93" s="132"/>
      <c r="I93" s="133"/>
    </row>
    <row r="94" spans="3:12" x14ac:dyDescent="0.25">
      <c r="E94" s="134">
        <v>366</v>
      </c>
      <c r="F94" s="134" t="s">
        <v>223</v>
      </c>
      <c r="G94" s="134">
        <v>2.3E-2</v>
      </c>
      <c r="H94" s="134">
        <v>68</v>
      </c>
      <c r="I94" s="134">
        <f>H94*G94</f>
        <v>1.5640000000000001</v>
      </c>
    </row>
    <row r="95" spans="3:12" x14ac:dyDescent="0.25">
      <c r="E95" s="134">
        <v>4720</v>
      </c>
      <c r="F95" s="134" t="s">
        <v>224</v>
      </c>
      <c r="G95" s="134">
        <v>0.1</v>
      </c>
      <c r="H95" s="134">
        <v>70</v>
      </c>
      <c r="I95" s="134">
        <f t="shared" ref="I95:I99" si="10">H95*G95</f>
        <v>7</v>
      </c>
    </row>
    <row r="96" spans="3:12" x14ac:dyDescent="0.25">
      <c r="E96" s="134">
        <v>1379</v>
      </c>
      <c r="F96" s="134" t="s">
        <v>225</v>
      </c>
      <c r="G96" s="134">
        <v>9.11</v>
      </c>
      <c r="H96" s="134">
        <v>0.7</v>
      </c>
      <c r="I96" s="134">
        <f t="shared" si="10"/>
        <v>6.3769999999999989</v>
      </c>
    </row>
    <row r="97" spans="5:9" x14ac:dyDescent="0.25">
      <c r="E97" s="134">
        <v>4385</v>
      </c>
      <c r="F97" s="134" t="s">
        <v>226</v>
      </c>
      <c r="G97" s="134">
        <v>3.5000000000000003E-2</v>
      </c>
      <c r="H97" s="134">
        <v>1650</v>
      </c>
      <c r="I97" s="134">
        <f t="shared" si="10"/>
        <v>57.750000000000007</v>
      </c>
    </row>
    <row r="98" spans="5:9" x14ac:dyDescent="0.25">
      <c r="E98" s="134">
        <v>88260</v>
      </c>
      <c r="F98" s="134" t="s">
        <v>227</v>
      </c>
      <c r="G98" s="134">
        <v>0.4</v>
      </c>
      <c r="H98" s="134">
        <v>21</v>
      </c>
      <c r="I98" s="134">
        <f t="shared" si="10"/>
        <v>8.4</v>
      </c>
    </row>
    <row r="99" spans="5:9" x14ac:dyDescent="0.25">
      <c r="E99" s="134">
        <v>88316</v>
      </c>
      <c r="F99" s="134" t="s">
        <v>228</v>
      </c>
      <c r="G99" s="134">
        <v>0.91</v>
      </c>
      <c r="H99" s="134">
        <v>18</v>
      </c>
      <c r="I99" s="134">
        <f t="shared" si="10"/>
        <v>16.38</v>
      </c>
    </row>
    <row r="100" spans="5:9" x14ac:dyDescent="0.25">
      <c r="E100" s="134"/>
      <c r="F100" s="134"/>
      <c r="G100" s="134"/>
      <c r="H100" s="134"/>
      <c r="I100" s="135">
        <f>I99+I98+I97+I96+I95+I94</f>
        <v>97.471000000000004</v>
      </c>
    </row>
  </sheetData>
  <mergeCells count="2">
    <mergeCell ref="C2:L2"/>
    <mergeCell ref="K4:L5"/>
  </mergeCells>
  <conditionalFormatting sqref="D12:E82">
    <cfRule type="expression" dxfId="8" priority="6" stopIfTrue="1">
      <formula>OR($G12="M",$G12="A")</formula>
    </cfRule>
  </conditionalFormatting>
  <conditionalFormatting sqref="F12:F82">
    <cfRule type="expression" dxfId="7" priority="5" stopIfTrue="1">
      <formula>OR($G12="M",$G12="A")</formula>
    </cfRule>
  </conditionalFormatting>
  <conditionalFormatting sqref="G12:J82">
    <cfRule type="expression" dxfId="6" priority="1" stopIfTrue="1">
      <formula>OR($G12="M",$G12="A")</formula>
    </cfRule>
  </conditionalFormatting>
  <conditionalFormatting sqref="K12:K83">
    <cfRule type="expression" dxfId="5" priority="14" stopIfTrue="1">
      <formula>OR($G12="M",$G12="A")</formula>
    </cfRule>
  </conditionalFormatting>
  <conditionalFormatting sqref="L12:L82 K12:K83">
    <cfRule type="expression" dxfId="4" priority="12" stopIfTrue="1">
      <formula>OR($G12="M",$G12="A")</formula>
    </cfRule>
  </conditionalFormatting>
  <dataValidations count="2">
    <dataValidation type="decimal" operator="greaterThan" allowBlank="1" showInputMessage="1" showErrorMessage="1" errorTitle="Dado inválido" error="Informar número maior que zero!" sqref="J15 J23:K23 I12:I82" xr:uid="{00000000-0002-0000-0000-000000000000}">
      <formula1>0</formula1>
    </dataValidation>
    <dataValidation type="list" allowBlank="1" showInputMessage="1" showErrorMessage="1" sqref="D12:D82" xr:uid="{00000000-0002-0000-0000-000001000000}">
      <formula1>"SINAPI,SINAPI-I,SICRO,Composição,Cotação"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9" fitToHeight="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1:H98"/>
  <sheetViews>
    <sheetView topLeftCell="A82" workbookViewId="0">
      <selection activeCell="D104" sqref="D104"/>
    </sheetView>
  </sheetViews>
  <sheetFormatPr defaultRowHeight="15" x14ac:dyDescent="0.25"/>
  <cols>
    <col min="1" max="1" width="2.85546875" customWidth="1"/>
    <col min="4" max="4" width="46.7109375" customWidth="1"/>
    <col min="7" max="7" width="32" customWidth="1"/>
    <col min="8" max="8" width="9.5703125" bestFit="1" customWidth="1"/>
  </cols>
  <sheetData>
    <row r="1" spans="3:7" ht="15.75" thickBot="1" x14ac:dyDescent="0.3"/>
    <row r="2" spans="3:7" ht="29.25" thickBot="1" x14ac:dyDescent="0.5">
      <c r="C2" s="180" t="s">
        <v>133</v>
      </c>
      <c r="D2" s="181"/>
      <c r="E2" s="181"/>
      <c r="F2" s="181"/>
      <c r="G2" s="224"/>
    </row>
    <row r="3" spans="3:7" x14ac:dyDescent="0.25">
      <c r="C3" s="227"/>
      <c r="D3" s="228"/>
      <c r="E3" s="228"/>
      <c r="F3" s="228"/>
      <c r="G3" s="229"/>
    </row>
    <row r="4" spans="3:7" x14ac:dyDescent="0.25">
      <c r="C4" s="39" t="s">
        <v>137</v>
      </c>
      <c r="D4" t="s">
        <v>138</v>
      </c>
      <c r="E4" s="101"/>
      <c r="G4" s="40"/>
    </row>
    <row r="5" spans="3:7" x14ac:dyDescent="0.25">
      <c r="C5" s="39" t="s">
        <v>141</v>
      </c>
      <c r="D5" t="s">
        <v>215</v>
      </c>
      <c r="E5" s="101"/>
      <c r="G5" s="40"/>
    </row>
    <row r="6" spans="3:7" x14ac:dyDescent="0.25">
      <c r="C6" s="39" t="s">
        <v>139</v>
      </c>
      <c r="D6" t="s">
        <v>140</v>
      </c>
      <c r="G6" s="40"/>
    </row>
    <row r="7" spans="3:7" ht="21" x14ac:dyDescent="0.35">
      <c r="C7" s="230" t="s">
        <v>202</v>
      </c>
      <c r="D7" s="231"/>
      <c r="E7" s="231"/>
      <c r="F7" s="231"/>
      <c r="G7" s="232"/>
    </row>
    <row r="8" spans="3:7" x14ac:dyDescent="0.25">
      <c r="C8" s="111" t="s">
        <v>63</v>
      </c>
      <c r="D8" s="30" t="s">
        <v>65</v>
      </c>
      <c r="E8" s="30" t="s">
        <v>66</v>
      </c>
      <c r="F8" s="100" t="s">
        <v>67</v>
      </c>
      <c r="G8" s="112"/>
    </row>
    <row r="9" spans="3:7" x14ac:dyDescent="0.25">
      <c r="C9" s="44"/>
      <c r="D9" s="31" t="s">
        <v>77</v>
      </c>
      <c r="E9" s="3"/>
      <c r="F9" s="3"/>
      <c r="G9" s="106"/>
    </row>
    <row r="10" spans="3:7" x14ac:dyDescent="0.25">
      <c r="C10" s="46" t="s">
        <v>107</v>
      </c>
      <c r="D10" s="6" t="s">
        <v>78</v>
      </c>
      <c r="E10" s="5"/>
      <c r="F10" s="5"/>
      <c r="G10" s="107"/>
    </row>
    <row r="11" spans="3:7" ht="22.5" x14ac:dyDescent="0.25">
      <c r="C11" s="113" t="s">
        <v>79</v>
      </c>
      <c r="D11" s="114" t="s">
        <v>2</v>
      </c>
      <c r="E11" s="115" t="s">
        <v>3</v>
      </c>
      <c r="F11" s="116">
        <v>2.88</v>
      </c>
      <c r="G11" s="102" t="s">
        <v>170</v>
      </c>
    </row>
    <row r="12" spans="3:7" ht="22.5" x14ac:dyDescent="0.25">
      <c r="C12" s="113" t="s">
        <v>80</v>
      </c>
      <c r="D12" s="114" t="s">
        <v>7</v>
      </c>
      <c r="E12" s="115" t="s">
        <v>8</v>
      </c>
      <c r="F12" s="116">
        <v>64</v>
      </c>
      <c r="G12" s="117" t="s">
        <v>171</v>
      </c>
    </row>
    <row r="13" spans="3:7" x14ac:dyDescent="0.25">
      <c r="C13" s="44" t="s">
        <v>106</v>
      </c>
      <c r="D13" s="10" t="s">
        <v>11</v>
      </c>
      <c r="E13" s="11" t="s">
        <v>6</v>
      </c>
      <c r="F13" s="12"/>
      <c r="G13" s="108"/>
    </row>
    <row r="14" spans="3:7" x14ac:dyDescent="0.25">
      <c r="C14" s="46" t="s">
        <v>81</v>
      </c>
      <c r="D14" s="18" t="s">
        <v>12</v>
      </c>
      <c r="E14" s="19" t="s">
        <v>6</v>
      </c>
      <c r="F14" s="20"/>
      <c r="G14" s="109"/>
    </row>
    <row r="15" spans="3:7" ht="67.5" x14ac:dyDescent="0.25">
      <c r="C15" s="113" t="s">
        <v>82</v>
      </c>
      <c r="D15" s="114" t="s">
        <v>13</v>
      </c>
      <c r="E15" s="115" t="s">
        <v>14</v>
      </c>
      <c r="F15" s="116">
        <v>249.63</v>
      </c>
      <c r="G15" s="103" t="s">
        <v>203</v>
      </c>
    </row>
    <row r="16" spans="3:7" ht="56.25" x14ac:dyDescent="0.25">
      <c r="C16" s="113" t="s">
        <v>83</v>
      </c>
      <c r="D16" s="114" t="s">
        <v>15</v>
      </c>
      <c r="E16" s="115" t="s">
        <v>14</v>
      </c>
      <c r="F16" s="116">
        <v>149.6</v>
      </c>
      <c r="G16" s="102" t="s">
        <v>204</v>
      </c>
    </row>
    <row r="17" spans="3:8" ht="22.5" x14ac:dyDescent="0.25">
      <c r="C17" s="113" t="s">
        <v>84</v>
      </c>
      <c r="D17" s="114" t="s">
        <v>21</v>
      </c>
      <c r="E17" s="115" t="s">
        <v>22</v>
      </c>
      <c r="F17" s="116">
        <v>39.4</v>
      </c>
      <c r="G17" s="102" t="s">
        <v>205</v>
      </c>
    </row>
    <row r="18" spans="3:8" ht="45" x14ac:dyDescent="0.25">
      <c r="C18" s="113" t="s">
        <v>85</v>
      </c>
      <c r="D18" s="114" t="s">
        <v>23</v>
      </c>
      <c r="E18" s="115" t="s">
        <v>22</v>
      </c>
      <c r="F18" s="116">
        <v>39.4</v>
      </c>
      <c r="G18" s="102" t="s">
        <v>205</v>
      </c>
    </row>
    <row r="19" spans="3:8" ht="22.5" x14ac:dyDescent="0.25">
      <c r="C19" s="113" t="s">
        <v>87</v>
      </c>
      <c r="D19" s="114" t="s">
        <v>24</v>
      </c>
      <c r="E19" s="115" t="s">
        <v>22</v>
      </c>
      <c r="F19" s="116">
        <v>150.44</v>
      </c>
      <c r="G19" s="102" t="s">
        <v>206</v>
      </c>
    </row>
    <row r="20" spans="3:8" ht="45" x14ac:dyDescent="0.25">
      <c r="C20" s="113" t="s">
        <v>86</v>
      </c>
      <c r="D20" s="114" t="s">
        <v>25</v>
      </c>
      <c r="E20" s="115" t="s">
        <v>22</v>
      </c>
      <c r="F20" s="116">
        <v>150.44</v>
      </c>
      <c r="G20" s="102" t="s">
        <v>207</v>
      </c>
    </row>
    <row r="21" spans="3:8" ht="33.75" x14ac:dyDescent="0.25">
      <c r="C21" s="113" t="s">
        <v>88</v>
      </c>
      <c r="D21" s="114" t="s">
        <v>26</v>
      </c>
      <c r="E21" s="115" t="s">
        <v>66</v>
      </c>
      <c r="F21" s="116">
        <v>8</v>
      </c>
      <c r="G21" s="102" t="s">
        <v>172</v>
      </c>
      <c r="H21" s="99"/>
    </row>
    <row r="22" spans="3:8" x14ac:dyDescent="0.25">
      <c r="C22" s="46" t="s">
        <v>89</v>
      </c>
      <c r="D22" s="18" t="s">
        <v>29</v>
      </c>
      <c r="E22" s="20"/>
      <c r="F22" s="20"/>
      <c r="G22" s="109"/>
    </row>
    <row r="23" spans="3:8" ht="45" x14ac:dyDescent="0.25">
      <c r="C23" s="118"/>
      <c r="D23" s="114" t="s">
        <v>30</v>
      </c>
      <c r="E23" s="115" t="s">
        <v>22</v>
      </c>
      <c r="F23" s="116">
        <v>224</v>
      </c>
      <c r="G23" s="102" t="s">
        <v>173</v>
      </c>
    </row>
    <row r="24" spans="3:8" x14ac:dyDescent="0.25">
      <c r="C24" s="118" t="s">
        <v>90</v>
      </c>
      <c r="D24" s="114" t="s">
        <v>31</v>
      </c>
      <c r="E24" s="115" t="s">
        <v>8</v>
      </c>
      <c r="F24" s="116">
        <v>480</v>
      </c>
      <c r="G24" s="102" t="s">
        <v>174</v>
      </c>
    </row>
    <row r="25" spans="3:8" x14ac:dyDescent="0.25">
      <c r="C25" s="118" t="s">
        <v>91</v>
      </c>
      <c r="D25" s="114" t="s">
        <v>32</v>
      </c>
      <c r="E25" s="115" t="s">
        <v>8</v>
      </c>
      <c r="F25" s="116">
        <v>600</v>
      </c>
      <c r="G25" s="102" t="s">
        <v>175</v>
      </c>
    </row>
    <row r="26" spans="3:8" ht="22.5" x14ac:dyDescent="0.25">
      <c r="C26" s="118" t="s">
        <v>92</v>
      </c>
      <c r="D26" s="114" t="s">
        <v>33</v>
      </c>
      <c r="E26" s="115" t="s">
        <v>34</v>
      </c>
      <c r="F26" s="116">
        <v>38.4</v>
      </c>
      <c r="G26" s="102" t="s">
        <v>176</v>
      </c>
    </row>
    <row r="27" spans="3:8" x14ac:dyDescent="0.25">
      <c r="C27" s="118" t="s">
        <v>93</v>
      </c>
      <c r="D27" s="114" t="s">
        <v>35</v>
      </c>
      <c r="E27" s="115" t="s">
        <v>36</v>
      </c>
      <c r="F27" s="116">
        <v>144</v>
      </c>
      <c r="G27" s="102" t="s">
        <v>177</v>
      </c>
    </row>
    <row r="28" spans="3:8" x14ac:dyDescent="0.25">
      <c r="C28" s="50" t="s">
        <v>94</v>
      </c>
      <c r="D28" s="18" t="s">
        <v>46</v>
      </c>
      <c r="E28" s="19" t="s">
        <v>6</v>
      </c>
      <c r="F28" s="20"/>
      <c r="G28" s="109"/>
    </row>
    <row r="29" spans="3:8" ht="38.25" x14ac:dyDescent="0.25">
      <c r="C29" s="113" t="s">
        <v>95</v>
      </c>
      <c r="D29" s="114" t="s">
        <v>47</v>
      </c>
      <c r="E29" s="115" t="s">
        <v>14</v>
      </c>
      <c r="F29" s="116">
        <v>379.09</v>
      </c>
      <c r="G29" s="103" t="s">
        <v>178</v>
      </c>
    </row>
    <row r="30" spans="3:8" ht="33.75" x14ac:dyDescent="0.25">
      <c r="C30" s="113" t="s">
        <v>219</v>
      </c>
      <c r="D30" s="114" t="s">
        <v>48</v>
      </c>
      <c r="E30" s="115" t="s">
        <v>14</v>
      </c>
      <c r="F30" s="116">
        <v>10.08</v>
      </c>
      <c r="G30" s="102" t="s">
        <v>179</v>
      </c>
    </row>
    <row r="31" spans="3:8" x14ac:dyDescent="0.25">
      <c r="C31" s="50" t="s">
        <v>97</v>
      </c>
      <c r="D31" s="18" t="s">
        <v>49</v>
      </c>
      <c r="E31" s="19" t="s">
        <v>6</v>
      </c>
      <c r="F31" s="20"/>
      <c r="G31" s="109"/>
    </row>
    <row r="32" spans="3:8" ht="33.75" x14ac:dyDescent="0.25">
      <c r="C32" s="113" t="s">
        <v>98</v>
      </c>
      <c r="D32" s="114" t="s">
        <v>48</v>
      </c>
      <c r="E32" s="115" t="s">
        <v>14</v>
      </c>
      <c r="F32" s="116">
        <v>0.61</v>
      </c>
      <c r="G32" s="102" t="s">
        <v>220</v>
      </c>
    </row>
    <row r="33" spans="3:7" ht="22.5" x14ac:dyDescent="0.25">
      <c r="C33" s="113" t="s">
        <v>99</v>
      </c>
      <c r="D33" s="114" t="s">
        <v>51</v>
      </c>
      <c r="E33" s="115" t="s">
        <v>52</v>
      </c>
      <c r="F33" s="116">
        <v>20</v>
      </c>
      <c r="G33" s="102" t="s">
        <v>180</v>
      </c>
    </row>
    <row r="34" spans="3:7" x14ac:dyDescent="0.25">
      <c r="C34" s="50" t="s">
        <v>100</v>
      </c>
      <c r="D34" s="18" t="s">
        <v>53</v>
      </c>
      <c r="E34" s="19" t="s">
        <v>6</v>
      </c>
      <c r="F34" s="20"/>
      <c r="G34" s="109"/>
    </row>
    <row r="35" spans="3:7" ht="22.5" x14ac:dyDescent="0.25">
      <c r="C35" s="113" t="s">
        <v>101</v>
      </c>
      <c r="D35" s="114" t="s">
        <v>54</v>
      </c>
      <c r="E35" s="115" t="s">
        <v>3</v>
      </c>
      <c r="F35" s="116">
        <v>0.25</v>
      </c>
      <c r="G35" s="102" t="s">
        <v>181</v>
      </c>
    </row>
    <row r="36" spans="3:7" ht="22.5" x14ac:dyDescent="0.25">
      <c r="C36" s="113" t="s">
        <v>102</v>
      </c>
      <c r="D36" s="114" t="s">
        <v>55</v>
      </c>
      <c r="E36" s="115" t="s">
        <v>52</v>
      </c>
      <c r="F36" s="116">
        <v>2</v>
      </c>
      <c r="G36" s="104">
        <v>2</v>
      </c>
    </row>
    <row r="37" spans="3:7" ht="22.5" x14ac:dyDescent="0.25">
      <c r="C37" s="113" t="s">
        <v>103</v>
      </c>
      <c r="D37" s="114" t="s">
        <v>56</v>
      </c>
      <c r="E37" s="115" t="s">
        <v>22</v>
      </c>
      <c r="F37" s="116">
        <v>9</v>
      </c>
      <c r="G37" s="102" t="s">
        <v>182</v>
      </c>
    </row>
    <row r="38" spans="3:7" ht="22.5" x14ac:dyDescent="0.25">
      <c r="C38" s="113" t="s">
        <v>104</v>
      </c>
      <c r="D38" s="114" t="s">
        <v>57</v>
      </c>
      <c r="E38" s="115" t="s">
        <v>14</v>
      </c>
      <c r="F38" s="116">
        <v>0.11</v>
      </c>
      <c r="G38" s="102" t="s">
        <v>183</v>
      </c>
    </row>
    <row r="39" spans="3:7" x14ac:dyDescent="0.25">
      <c r="C39" s="44" t="s">
        <v>105</v>
      </c>
      <c r="D39" s="25" t="s">
        <v>58</v>
      </c>
      <c r="E39" s="11" t="s">
        <v>6</v>
      </c>
      <c r="F39" s="12"/>
      <c r="G39" s="108"/>
    </row>
    <row r="40" spans="3:7" x14ac:dyDescent="0.25">
      <c r="C40" s="50" t="s">
        <v>143</v>
      </c>
      <c r="D40" s="18" t="s">
        <v>12</v>
      </c>
      <c r="E40" s="19" t="s">
        <v>6</v>
      </c>
      <c r="F40" s="20"/>
      <c r="G40" s="109"/>
    </row>
    <row r="41" spans="3:7" ht="67.5" x14ac:dyDescent="0.25">
      <c r="C41" s="119" t="s">
        <v>144</v>
      </c>
      <c r="D41" s="114" t="s">
        <v>13</v>
      </c>
      <c r="E41" s="115" t="s">
        <v>14</v>
      </c>
      <c r="F41" s="116">
        <v>161.29</v>
      </c>
      <c r="G41" s="103" t="s">
        <v>208</v>
      </c>
    </row>
    <row r="42" spans="3:7" ht="56.25" x14ac:dyDescent="0.25">
      <c r="C42" s="119" t="s">
        <v>145</v>
      </c>
      <c r="D42" s="114" t="s">
        <v>15</v>
      </c>
      <c r="E42" s="115" t="s">
        <v>14</v>
      </c>
      <c r="F42" s="116">
        <v>94.4</v>
      </c>
      <c r="G42" s="102" t="s">
        <v>209</v>
      </c>
    </row>
    <row r="43" spans="3:7" ht="22.5" x14ac:dyDescent="0.25">
      <c r="C43" s="119" t="s">
        <v>146</v>
      </c>
      <c r="D43" s="114" t="s">
        <v>21</v>
      </c>
      <c r="E43" s="115" t="s">
        <v>22</v>
      </c>
      <c r="F43" s="116">
        <v>39.4</v>
      </c>
      <c r="G43" s="102" t="s">
        <v>205</v>
      </c>
    </row>
    <row r="44" spans="3:7" ht="45" x14ac:dyDescent="0.25">
      <c r="C44" s="119" t="s">
        <v>147</v>
      </c>
      <c r="D44" s="114" t="s">
        <v>23</v>
      </c>
      <c r="E44" s="115" t="s">
        <v>22</v>
      </c>
      <c r="F44" s="116">
        <v>39.4</v>
      </c>
      <c r="G44" s="102" t="s">
        <v>205</v>
      </c>
    </row>
    <row r="45" spans="3:7" ht="22.5" x14ac:dyDescent="0.25">
      <c r="C45" s="119" t="s">
        <v>148</v>
      </c>
      <c r="D45" s="114" t="s">
        <v>24</v>
      </c>
      <c r="E45" s="115" t="s">
        <v>22</v>
      </c>
      <c r="F45" s="116">
        <v>102.79</v>
      </c>
      <c r="G45" s="102" t="s">
        <v>210</v>
      </c>
    </row>
    <row r="46" spans="3:7" ht="45" x14ac:dyDescent="0.25">
      <c r="C46" s="119" t="s">
        <v>149</v>
      </c>
      <c r="D46" s="114" t="s">
        <v>25</v>
      </c>
      <c r="E46" s="115" t="s">
        <v>22</v>
      </c>
      <c r="F46" s="116">
        <v>108.79</v>
      </c>
      <c r="G46" s="102" t="s">
        <v>211</v>
      </c>
    </row>
    <row r="47" spans="3:7" ht="33.75" x14ac:dyDescent="0.25">
      <c r="C47" s="119" t="s">
        <v>150</v>
      </c>
      <c r="D47" s="114" t="s">
        <v>26</v>
      </c>
      <c r="E47" s="115" t="s">
        <v>66</v>
      </c>
      <c r="F47" s="116">
        <v>9</v>
      </c>
      <c r="G47" s="102" t="s">
        <v>184</v>
      </c>
    </row>
    <row r="48" spans="3:7" x14ac:dyDescent="0.25">
      <c r="C48" s="81" t="s">
        <v>151</v>
      </c>
      <c r="D48" s="84" t="s">
        <v>29</v>
      </c>
      <c r="E48" s="20"/>
      <c r="F48" s="20"/>
      <c r="G48" s="109"/>
    </row>
    <row r="49" spans="3:7" ht="45" x14ac:dyDescent="0.25">
      <c r="C49" s="119" t="s">
        <v>152</v>
      </c>
      <c r="D49" s="114" t="s">
        <v>30</v>
      </c>
      <c r="E49" s="115" t="s">
        <v>22</v>
      </c>
      <c r="F49" s="116">
        <v>156.66</v>
      </c>
      <c r="G49" s="102" t="s">
        <v>212</v>
      </c>
    </row>
    <row r="50" spans="3:7" x14ac:dyDescent="0.25">
      <c r="C50" s="119" t="s">
        <v>153</v>
      </c>
      <c r="D50" s="114" t="s">
        <v>31</v>
      </c>
      <c r="E50" s="115" t="s">
        <v>8</v>
      </c>
      <c r="F50" s="116">
        <v>352</v>
      </c>
      <c r="G50" s="102" t="s">
        <v>185</v>
      </c>
    </row>
    <row r="51" spans="3:7" x14ac:dyDescent="0.25">
      <c r="C51" s="119" t="s">
        <v>154</v>
      </c>
      <c r="D51" s="114" t="s">
        <v>32</v>
      </c>
      <c r="E51" s="115" t="s">
        <v>8</v>
      </c>
      <c r="F51" s="116">
        <v>440</v>
      </c>
      <c r="G51" s="102" t="s">
        <v>186</v>
      </c>
    </row>
    <row r="52" spans="3:7" ht="22.5" x14ac:dyDescent="0.25">
      <c r="C52" s="119" t="s">
        <v>155</v>
      </c>
      <c r="D52" s="114" t="s">
        <v>33</v>
      </c>
      <c r="E52" s="115" t="s">
        <v>34</v>
      </c>
      <c r="F52" s="116">
        <v>28.16</v>
      </c>
      <c r="G52" s="102" t="s">
        <v>187</v>
      </c>
    </row>
    <row r="53" spans="3:7" x14ac:dyDescent="0.25">
      <c r="C53" s="119" t="s">
        <v>156</v>
      </c>
      <c r="D53" s="114" t="s">
        <v>35</v>
      </c>
      <c r="E53" s="115" t="s">
        <v>36</v>
      </c>
      <c r="F53" s="116">
        <v>105.6</v>
      </c>
      <c r="G53" s="102" t="s">
        <v>188</v>
      </c>
    </row>
    <row r="54" spans="3:7" x14ac:dyDescent="0.25">
      <c r="C54" s="81" t="s">
        <v>157</v>
      </c>
      <c r="D54" s="84" t="s">
        <v>46</v>
      </c>
      <c r="E54" s="19" t="s">
        <v>6</v>
      </c>
      <c r="F54" s="20"/>
      <c r="G54" s="109"/>
    </row>
    <row r="55" spans="3:7" ht="38.25" x14ac:dyDescent="0.25">
      <c r="C55" s="119" t="s">
        <v>158</v>
      </c>
      <c r="D55" s="114" t="s">
        <v>47</v>
      </c>
      <c r="E55" s="115" t="s">
        <v>14</v>
      </c>
      <c r="F55" s="116">
        <v>147</v>
      </c>
      <c r="G55" s="103" t="s">
        <v>221</v>
      </c>
    </row>
    <row r="56" spans="3:7" ht="33.75" x14ac:dyDescent="0.25">
      <c r="C56" s="119" t="s">
        <v>159</v>
      </c>
      <c r="D56" s="114" t="s">
        <v>48</v>
      </c>
      <c r="E56" s="115" t="s">
        <v>14</v>
      </c>
      <c r="F56" s="116">
        <v>8.16</v>
      </c>
      <c r="G56" s="102" t="s">
        <v>189</v>
      </c>
    </row>
    <row r="57" spans="3:7" x14ac:dyDescent="0.25">
      <c r="C57" s="81" t="s">
        <v>160</v>
      </c>
      <c r="D57" s="84" t="s">
        <v>49</v>
      </c>
      <c r="E57" s="19" t="s">
        <v>6</v>
      </c>
      <c r="F57" s="20"/>
      <c r="G57" s="109"/>
    </row>
    <row r="58" spans="3:7" ht="33.75" x14ac:dyDescent="0.25">
      <c r="C58" s="119" t="s">
        <v>162</v>
      </c>
      <c r="D58" s="114" t="s">
        <v>48</v>
      </c>
      <c r="E58" s="115" t="s">
        <v>14</v>
      </c>
      <c r="F58" s="116">
        <v>0.24</v>
      </c>
      <c r="G58" s="102" t="s">
        <v>222</v>
      </c>
    </row>
    <row r="59" spans="3:7" ht="22.5" x14ac:dyDescent="0.25">
      <c r="C59" s="119" t="s">
        <v>163</v>
      </c>
      <c r="D59" s="114" t="s">
        <v>51</v>
      </c>
      <c r="E59" s="115" t="s">
        <v>52</v>
      </c>
      <c r="F59" s="116">
        <v>8</v>
      </c>
      <c r="G59" s="102" t="s">
        <v>190</v>
      </c>
    </row>
    <row r="60" spans="3:7" x14ac:dyDescent="0.25">
      <c r="C60" s="81" t="s">
        <v>164</v>
      </c>
      <c r="D60" s="84" t="s">
        <v>53</v>
      </c>
      <c r="E60" s="19" t="s">
        <v>6</v>
      </c>
      <c r="F60" s="20"/>
      <c r="G60" s="109"/>
    </row>
    <row r="61" spans="3:7" ht="22.5" x14ac:dyDescent="0.25">
      <c r="C61" s="119" t="s">
        <v>165</v>
      </c>
      <c r="D61" s="114" t="s">
        <v>54</v>
      </c>
      <c r="E61" s="115" t="s">
        <v>3</v>
      </c>
      <c r="F61" s="116">
        <v>0.25</v>
      </c>
      <c r="G61" s="102" t="s">
        <v>181</v>
      </c>
    </row>
    <row r="62" spans="3:7" ht="22.5" x14ac:dyDescent="0.25">
      <c r="C62" s="119" t="s">
        <v>166</v>
      </c>
      <c r="D62" s="114" t="s">
        <v>55</v>
      </c>
      <c r="E62" s="115" t="s">
        <v>52</v>
      </c>
      <c r="F62" s="116">
        <v>2</v>
      </c>
      <c r="G62" s="104">
        <v>2</v>
      </c>
    </row>
    <row r="63" spans="3:7" ht="22.5" x14ac:dyDescent="0.25">
      <c r="C63" s="119" t="s">
        <v>167</v>
      </c>
      <c r="D63" s="114" t="s">
        <v>56</v>
      </c>
      <c r="E63" s="115" t="s">
        <v>22</v>
      </c>
      <c r="F63" s="116">
        <v>9</v>
      </c>
      <c r="G63" s="102" t="s">
        <v>182</v>
      </c>
    </row>
    <row r="64" spans="3:7" ht="22.5" x14ac:dyDescent="0.25">
      <c r="C64" s="119" t="s">
        <v>168</v>
      </c>
      <c r="D64" s="114" t="s">
        <v>57</v>
      </c>
      <c r="E64" s="115" t="s">
        <v>14</v>
      </c>
      <c r="F64" s="116">
        <v>0.11</v>
      </c>
      <c r="G64" s="102" t="s">
        <v>183</v>
      </c>
    </row>
    <row r="65" spans="3:7" x14ac:dyDescent="0.25">
      <c r="C65" s="85">
        <v>4</v>
      </c>
      <c r="D65" s="88" t="s">
        <v>59</v>
      </c>
      <c r="E65" s="11" t="s">
        <v>6</v>
      </c>
      <c r="F65" s="12"/>
      <c r="G65" s="108"/>
    </row>
    <row r="66" spans="3:7" x14ac:dyDescent="0.25">
      <c r="C66" s="81" t="s">
        <v>108</v>
      </c>
      <c r="D66" s="84" t="s">
        <v>12</v>
      </c>
      <c r="E66" s="19" t="s">
        <v>6</v>
      </c>
      <c r="F66" s="20"/>
      <c r="G66" s="109"/>
    </row>
    <row r="67" spans="3:7" ht="67.5" x14ac:dyDescent="0.25">
      <c r="C67" s="119" t="s">
        <v>109</v>
      </c>
      <c r="D67" s="114" t="s">
        <v>13</v>
      </c>
      <c r="E67" s="115" t="s">
        <v>14</v>
      </c>
      <c r="F67" s="116">
        <v>106.43</v>
      </c>
      <c r="G67" s="103" t="s">
        <v>213</v>
      </c>
    </row>
    <row r="68" spans="3:7" ht="56.25" x14ac:dyDescent="0.25">
      <c r="C68" s="119" t="s">
        <v>110</v>
      </c>
      <c r="D68" s="114" t="s">
        <v>15</v>
      </c>
      <c r="E68" s="115" t="s">
        <v>14</v>
      </c>
      <c r="F68" s="116">
        <v>74</v>
      </c>
      <c r="G68" s="102" t="s">
        <v>191</v>
      </c>
    </row>
    <row r="69" spans="3:7" ht="22.5" x14ac:dyDescent="0.25">
      <c r="C69" s="119" t="s">
        <v>111</v>
      </c>
      <c r="D69" s="114" t="s">
        <v>60</v>
      </c>
      <c r="E69" s="115" t="s">
        <v>22</v>
      </c>
      <c r="F69" s="116">
        <v>8</v>
      </c>
      <c r="G69" s="102" t="s">
        <v>192</v>
      </c>
    </row>
    <row r="70" spans="3:7" ht="45" x14ac:dyDescent="0.25">
      <c r="C70" s="119" t="s">
        <v>112</v>
      </c>
      <c r="D70" s="114" t="s">
        <v>61</v>
      </c>
      <c r="E70" s="115"/>
      <c r="F70" s="116">
        <v>8</v>
      </c>
      <c r="G70" s="102" t="s">
        <v>192</v>
      </c>
    </row>
    <row r="71" spans="3:7" ht="22.5" x14ac:dyDescent="0.25">
      <c r="C71" s="119" t="s">
        <v>113</v>
      </c>
      <c r="D71" s="114" t="s">
        <v>21</v>
      </c>
      <c r="E71" s="115" t="s">
        <v>22</v>
      </c>
      <c r="F71" s="116">
        <v>84</v>
      </c>
      <c r="G71" s="102" t="s">
        <v>193</v>
      </c>
    </row>
    <row r="72" spans="3:7" ht="45" x14ac:dyDescent="0.25">
      <c r="C72" s="119" t="s">
        <v>114</v>
      </c>
      <c r="D72" s="114" t="s">
        <v>23</v>
      </c>
      <c r="E72" s="115"/>
      <c r="F72" s="116">
        <v>84</v>
      </c>
      <c r="G72" s="102" t="s">
        <v>193</v>
      </c>
    </row>
    <row r="73" spans="3:7" ht="33.75" x14ac:dyDescent="0.25">
      <c r="C73" s="119" t="s">
        <v>115</v>
      </c>
      <c r="D73" s="114" t="s">
        <v>26</v>
      </c>
      <c r="E73" s="115" t="s">
        <v>27</v>
      </c>
      <c r="F73" s="116">
        <v>3</v>
      </c>
      <c r="G73" s="102" t="s">
        <v>194</v>
      </c>
    </row>
    <row r="74" spans="3:7" x14ac:dyDescent="0.25">
      <c r="C74" s="81" t="s">
        <v>116</v>
      </c>
      <c r="D74" s="84" t="s">
        <v>29</v>
      </c>
      <c r="E74" s="19" t="s">
        <v>6</v>
      </c>
      <c r="F74" s="20"/>
      <c r="G74" s="109"/>
    </row>
    <row r="75" spans="3:7" ht="45" x14ac:dyDescent="0.25">
      <c r="C75" s="119" t="s">
        <v>117</v>
      </c>
      <c r="D75" s="114" t="s">
        <v>30</v>
      </c>
      <c r="E75" s="115"/>
      <c r="F75" s="116">
        <v>176</v>
      </c>
      <c r="G75" s="102" t="s">
        <v>195</v>
      </c>
    </row>
    <row r="76" spans="3:7" x14ac:dyDescent="0.25">
      <c r="C76" s="119" t="s">
        <v>118</v>
      </c>
      <c r="D76" s="114" t="s">
        <v>31</v>
      </c>
      <c r="E76" s="115" t="s">
        <v>8</v>
      </c>
      <c r="F76" s="116">
        <v>294.39999999999998</v>
      </c>
      <c r="G76" s="102" t="s">
        <v>196</v>
      </c>
    </row>
    <row r="77" spans="3:7" x14ac:dyDescent="0.25">
      <c r="C77" s="119" t="s">
        <v>119</v>
      </c>
      <c r="D77" s="114" t="s">
        <v>32</v>
      </c>
      <c r="E77" s="115" t="s">
        <v>8</v>
      </c>
      <c r="F77" s="116">
        <v>368</v>
      </c>
      <c r="G77" s="102" t="s">
        <v>197</v>
      </c>
    </row>
    <row r="78" spans="3:7" ht="22.5" x14ac:dyDescent="0.25">
      <c r="C78" s="119" t="s">
        <v>120</v>
      </c>
      <c r="D78" s="114" t="s">
        <v>33</v>
      </c>
      <c r="E78" s="115" t="s">
        <v>34</v>
      </c>
      <c r="F78" s="116">
        <v>23.55</v>
      </c>
      <c r="G78" s="102" t="s">
        <v>198</v>
      </c>
    </row>
    <row r="79" spans="3:7" x14ac:dyDescent="0.25">
      <c r="C79" s="119" t="s">
        <v>121</v>
      </c>
      <c r="D79" s="114" t="s">
        <v>35</v>
      </c>
      <c r="E79" s="115" t="s">
        <v>36</v>
      </c>
      <c r="F79" s="116">
        <v>88.32</v>
      </c>
      <c r="G79" s="102" t="s">
        <v>199</v>
      </c>
    </row>
    <row r="80" spans="3:7" x14ac:dyDescent="0.25">
      <c r="C80" s="81" t="s">
        <v>122</v>
      </c>
      <c r="D80" s="84" t="s">
        <v>46</v>
      </c>
      <c r="E80" s="19" t="s">
        <v>6</v>
      </c>
      <c r="F80" s="20"/>
      <c r="G80" s="109"/>
    </row>
    <row r="81" spans="3:7" ht="33.75" x14ac:dyDescent="0.25">
      <c r="C81" s="119" t="s">
        <v>123</v>
      </c>
      <c r="D81" s="114" t="s">
        <v>48</v>
      </c>
      <c r="E81" s="115" t="s">
        <v>14</v>
      </c>
      <c r="F81" s="116">
        <v>18.16</v>
      </c>
      <c r="G81" s="102" t="s">
        <v>200</v>
      </c>
    </row>
    <row r="82" spans="3:7" ht="33.75" x14ac:dyDescent="0.25">
      <c r="C82" s="119" t="s">
        <v>124</v>
      </c>
      <c r="D82" s="114" t="s">
        <v>47</v>
      </c>
      <c r="E82" s="115" t="s">
        <v>14</v>
      </c>
      <c r="F82" s="116">
        <v>14.07</v>
      </c>
      <c r="G82" s="102" t="s">
        <v>201</v>
      </c>
    </row>
    <row r="83" spans="3:7" x14ac:dyDescent="0.25">
      <c r="C83" s="81" t="s">
        <v>125</v>
      </c>
      <c r="D83" s="18" t="s">
        <v>49</v>
      </c>
      <c r="E83" s="19" t="s">
        <v>6</v>
      </c>
      <c r="F83" s="20"/>
      <c r="G83" s="109"/>
    </row>
    <row r="84" spans="3:7" ht="33.75" x14ac:dyDescent="0.25">
      <c r="C84" s="119" t="s">
        <v>126</v>
      </c>
      <c r="D84" s="114" t="s">
        <v>48</v>
      </c>
      <c r="E84" s="115" t="s">
        <v>14</v>
      </c>
      <c r="F84" s="116">
        <v>0.61</v>
      </c>
      <c r="G84" s="130" t="s">
        <v>218</v>
      </c>
    </row>
    <row r="85" spans="3:7" ht="22.5" x14ac:dyDescent="0.25">
      <c r="C85" s="119" t="s">
        <v>127</v>
      </c>
      <c r="D85" s="114" t="s">
        <v>51</v>
      </c>
      <c r="E85" s="115" t="s">
        <v>52</v>
      </c>
      <c r="F85" s="116">
        <v>20</v>
      </c>
      <c r="G85" s="102" t="s">
        <v>180</v>
      </c>
    </row>
    <row r="86" spans="3:7" x14ac:dyDescent="0.25">
      <c r="C86" s="81" t="s">
        <v>128</v>
      </c>
      <c r="D86" s="89" t="s">
        <v>53</v>
      </c>
      <c r="E86" s="19" t="s">
        <v>6</v>
      </c>
      <c r="F86" s="20"/>
      <c r="G86" s="109"/>
    </row>
    <row r="87" spans="3:7" ht="22.5" x14ac:dyDescent="0.25">
      <c r="C87" s="119" t="s">
        <v>129</v>
      </c>
      <c r="D87" s="114" t="s">
        <v>54</v>
      </c>
      <c r="E87" s="115" t="s">
        <v>3</v>
      </c>
      <c r="F87" s="116">
        <v>0.25</v>
      </c>
      <c r="G87" s="102" t="s">
        <v>181</v>
      </c>
    </row>
    <row r="88" spans="3:7" ht="22.5" x14ac:dyDescent="0.25">
      <c r="C88" s="119" t="s">
        <v>130</v>
      </c>
      <c r="D88" s="114" t="s">
        <v>55</v>
      </c>
      <c r="E88" s="115" t="s">
        <v>52</v>
      </c>
      <c r="F88" s="116">
        <v>2</v>
      </c>
      <c r="G88" s="104">
        <v>2</v>
      </c>
    </row>
    <row r="89" spans="3:7" ht="22.5" x14ac:dyDescent="0.25">
      <c r="C89" s="119" t="s">
        <v>131</v>
      </c>
      <c r="D89" s="114" t="s">
        <v>56</v>
      </c>
      <c r="E89" s="115" t="s">
        <v>22</v>
      </c>
      <c r="F89" s="116">
        <v>9</v>
      </c>
      <c r="G89" s="102" t="s">
        <v>182</v>
      </c>
    </row>
    <row r="90" spans="3:7" ht="23.25" thickBot="1" x14ac:dyDescent="0.3">
      <c r="C90" s="120" t="s">
        <v>132</v>
      </c>
      <c r="D90" s="121" t="s">
        <v>57</v>
      </c>
      <c r="E90" s="122" t="s">
        <v>14</v>
      </c>
      <c r="F90" s="123">
        <v>0.11</v>
      </c>
      <c r="G90" s="105" t="s">
        <v>183</v>
      </c>
    </row>
    <row r="91" spans="3:7" ht="10.5" customHeight="1" x14ac:dyDescent="0.25"/>
    <row r="92" spans="3:7" x14ac:dyDescent="0.25">
      <c r="C92" s="110" t="s">
        <v>214</v>
      </c>
    </row>
    <row r="96" spans="3:7" x14ac:dyDescent="0.25">
      <c r="D96" t="s">
        <v>134</v>
      </c>
    </row>
    <row r="97" spans="4:4" x14ac:dyDescent="0.25">
      <c r="D97" s="27" t="s">
        <v>135</v>
      </c>
    </row>
    <row r="98" spans="4:4" x14ac:dyDescent="0.25">
      <c r="D98" s="27" t="s">
        <v>136</v>
      </c>
    </row>
  </sheetData>
  <mergeCells count="3">
    <mergeCell ref="C3:G3"/>
    <mergeCell ref="C7:G7"/>
    <mergeCell ref="C2:G2"/>
  </mergeCells>
  <conditionalFormatting sqref="D11:D90">
    <cfRule type="expression" dxfId="3" priority="1" stopIfTrue="1">
      <formula>OR($E11="M",$E11="A")</formula>
    </cfRule>
  </conditionalFormatting>
  <conditionalFormatting sqref="E11:F90">
    <cfRule type="expression" dxfId="2" priority="2" stopIfTrue="1">
      <formula>OR($E11="M",$E11="A")</formula>
    </cfRule>
  </conditionalFormatting>
  <conditionalFormatting sqref="G13:G14 G22 G28 G31 G34 G39:G40 G48 G54 G57 G60 G65:G66 G74 G80 G83 G86">
    <cfRule type="expression" dxfId="1" priority="5" stopIfTrue="1">
      <formula>OR($E13="M",$E13="A")</formula>
    </cfRule>
  </conditionalFormatting>
  <pageMargins left="0.31496062992125984" right="0.31496062992125984" top="0.59055118110236227" bottom="0.59055118110236227" header="0.31496062992125984" footer="0.31496062992125984"/>
  <pageSetup paperSize="9" scale="8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11</vt:i4>
      </vt:variant>
    </vt:vector>
  </HeadingPairs>
  <TitlesOfParts>
    <vt:vector size="23" baseType="lpstr">
      <vt:lpstr>ORÇAMENTO SINAPI 2026</vt:lpstr>
      <vt:lpstr>ORÇAMENTO SINAPI 2021</vt:lpstr>
      <vt:lpstr>BOLETIM DE MEDIÇÃO 8</vt:lpstr>
      <vt:lpstr>BOLETIM DE MEDIÇÃO 7</vt:lpstr>
      <vt:lpstr>BOLETIM DE MEDIÇÃO 6</vt:lpstr>
      <vt:lpstr>BOLETIM DE MEDIÇÃO 5</vt:lpstr>
      <vt:lpstr>BOLETIM DE MEDIÇÃO 4</vt:lpstr>
      <vt:lpstr>BOLETIM DE MEDIÇÃO 3 .</vt:lpstr>
      <vt:lpstr>BOLETIM DE MEDIÇÃO 2</vt:lpstr>
      <vt:lpstr>BOLETIM DE MEDIÇÃO 1</vt:lpstr>
      <vt:lpstr>NÃO DESON </vt:lpstr>
      <vt:lpstr>memoria de cálculo</vt:lpstr>
      <vt:lpstr>'BOLETIM DE MEDIÇÃO 1'!Area_de_impressao</vt:lpstr>
      <vt:lpstr>'BOLETIM DE MEDIÇÃO 2'!Area_de_impressao</vt:lpstr>
      <vt:lpstr>'BOLETIM DE MEDIÇÃO 3 .'!Area_de_impressao</vt:lpstr>
      <vt:lpstr>'BOLETIM DE MEDIÇÃO 4'!Area_de_impressao</vt:lpstr>
      <vt:lpstr>'BOLETIM DE MEDIÇÃO 5'!Area_de_impressao</vt:lpstr>
      <vt:lpstr>'BOLETIM DE MEDIÇÃO 6'!Area_de_impressao</vt:lpstr>
      <vt:lpstr>'BOLETIM DE MEDIÇÃO 7'!Area_de_impressao</vt:lpstr>
      <vt:lpstr>'BOLETIM DE MEDIÇÃO 8'!Area_de_impressao</vt:lpstr>
      <vt:lpstr>'NÃO DESON '!Area_de_impressao</vt:lpstr>
      <vt:lpstr>'ORÇAMENTO SINAPI 2021'!Area_de_impressao</vt:lpstr>
      <vt:lpstr>'ORÇAMENTO SINAPI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Planejamento</cp:lastModifiedBy>
  <cp:lastPrinted>2026-07-09T14:18:58Z</cp:lastPrinted>
  <dcterms:created xsi:type="dcterms:W3CDTF">2021-11-26T17:49:26Z</dcterms:created>
  <dcterms:modified xsi:type="dcterms:W3CDTF">2026-07-09T14:29:12Z</dcterms:modified>
</cp:coreProperties>
</file>