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24226"/>
  <mc:AlternateContent xmlns:mc="http://schemas.openxmlformats.org/markup-compatibility/2006">
    <mc:Choice Requires="x15">
      <x15ac:absPath xmlns:x15ac="http://schemas.microsoft.com/office/spreadsheetml/2010/11/ac" url="C:\Users\Planejamento\Desktop\2025\PRAÇA AUGUSTO TRAMONTINI CORREÇÃO\"/>
    </mc:Choice>
  </mc:AlternateContent>
  <xr:revisionPtr revIDLastSave="0" documentId="13_ncr:1_{D669D111-9362-4CFE-A077-57F05E6598C4}" xr6:coauthVersionLast="47" xr6:coauthVersionMax="47" xr10:uidLastSave="{00000000-0000-0000-0000-000000000000}"/>
  <bookViews>
    <workbookView xWindow="-120" yWindow="-120" windowWidth="29040" windowHeight="15840" tabRatio="489" xr2:uid="{00000000-000D-0000-FFFF-FFFF00000000}"/>
  </bookViews>
  <sheets>
    <sheet name="PRAÇA" sheetId="9" r:id="rId1"/>
    <sheet name="CRONOGRAMA" sheetId="6" r:id="rId2"/>
  </sheets>
  <externalReferences>
    <externalReference r:id="rId3"/>
    <externalReference r:id="rId4"/>
  </externalReferences>
  <definedNames>
    <definedName name="_xlnm.Print_Area" localSheetId="1">CRONOGRAMA!$A$1:$P$43</definedName>
    <definedName name="_xlnm.Print_Area" localSheetId="0">PRAÇA!$A$1:$H$171</definedName>
    <definedName name="arredquant" localSheetId="1">IF(CRONOGRAMA!$H$5=TRUE,2,15)</definedName>
    <definedName name="arredquant" localSheetId="0">IF(PRAÇA!$M$3=TRUE,2,15)</definedName>
    <definedName name="arredquant">IF(#REF!=TRUE,2,15)</definedName>
    <definedName name="arredtot" localSheetId="1">IF(CRONOGRAMA!$P$5=TRUE,2,15)</definedName>
    <definedName name="arredtot" localSheetId="0">IF(PRAÇA!$O$3=TRUE,2,15)</definedName>
    <definedName name="arredtot">IF(#REF!=TRUE,2,15)</definedName>
    <definedName name="arredunit" localSheetId="1">IF(CRONOGRAMA!$O$5=TRUE,2,15)</definedName>
    <definedName name="arredunit" localSheetId="0">IF(PRAÇA!$N$3=TRUE,2,15)</definedName>
    <definedName name="arredunit">IF(#REF!=TRUE,2,15)</definedName>
    <definedName name="B">IF(#REF!=TRUE,2,15)</definedName>
    <definedName name="ç">ROUND(ROUND(#REF!,p)*ROUND(#REF!,arredunit),arredtot)</definedName>
    <definedName name="D">ROUND(ROUND(#REF!,B)*ROUND(#REF!,arredunit),arredtot)</definedName>
    <definedName name="O" localSheetId="0">ROUND(ROUND(#REF!,arredquant)*ROUND(#REF!,arredunit),arredtot)</definedName>
    <definedName name="O">ROUND(ROUND(#REF!,arredquant)*ROUND(#REF!,arredunit),arredtot)</definedName>
    <definedName name="p">IF(#REF!=TRUE,2,15)</definedName>
    <definedName name="RegimeExecucao">IF(OR([1]DADOS!$A$36="Empreitada Preço Global",[1]DADOS!$A$36="Empreitada Integral"),"Global","Unitário")</definedName>
    <definedName name="SomaAgrup" localSheetId="1">SUMIF(OFFSET(CRONOGRAMA!#REF!,1,0,CRONOGRAMA!$A1),"S",OFFSET(CRONOGRAMA!A1,1,0,CRONOGRAMA!$A1))</definedName>
    <definedName name="SomaAgrup" localSheetId="0">SUMIF(OFFSET(PRAÇA!$A1,1,0,PRAÇA!$B1),"S",OFFSET(PRAÇA!A1,1,0,PRAÇA!$B1))</definedName>
    <definedName name="SomaAgrup">SUMIF(OFFSET(#REF!,1,0,#REF!),"S",OFFSET(#REF!,1,0,#REF!))</definedName>
    <definedName name="total" localSheetId="1">ROUND(ROUND(CRONOGRAMA!XFC1,CRONOGRAMA!arredquant)*ROUND(CRONOGRAMA!XFD1,CRONOGRAMA!arredunit),CRONOGRAMA!arredtot)</definedName>
    <definedName name="total" localSheetId="0">ROUND(ROUND(PRAÇA!XFC1,PRAÇA!arredquant)*ROUND(PRAÇA!XFD1,PRAÇA!arredunit),PRAÇA!arredtot)</definedName>
    <definedName name="total">ROUND(ROUND(#REF!,arredquant)*ROUND(#REF!,arredunit),arredtot)</definedName>
    <definedName name="varanda">ROUND(ROUND(#REF!,arredquant)*ROUND(#REF!,arredunit),arredtot)</definedName>
  </definedNames>
  <calcPr calcId="181029"/>
</workbook>
</file>

<file path=xl/calcChain.xml><?xml version="1.0" encoding="utf-8"?>
<calcChain xmlns="http://schemas.openxmlformats.org/spreadsheetml/2006/main">
  <c r="G40" i="6" l="1"/>
  <c r="M39" i="6"/>
  <c r="H57" i="9"/>
  <c r="H69" i="9"/>
  <c r="C21" i="6" s="1"/>
  <c r="F21" i="6" s="1"/>
  <c r="O39" i="6"/>
  <c r="P35" i="6"/>
  <c r="L19" i="6"/>
  <c r="R35" i="6"/>
  <c r="S36" i="6"/>
  <c r="C37" i="6"/>
  <c r="P37" i="6" s="1"/>
  <c r="C33" i="6"/>
  <c r="C29" i="6"/>
  <c r="C27" i="6"/>
  <c r="C19" i="6"/>
  <c r="C17" i="6"/>
  <c r="C15" i="6"/>
  <c r="K39" i="6"/>
  <c r="I39" i="6"/>
  <c r="R37" i="6"/>
  <c r="R33" i="6"/>
  <c r="H33" i="6"/>
  <c r="S32" i="6"/>
  <c r="R31" i="6"/>
  <c r="S30" i="6"/>
  <c r="R29" i="6"/>
  <c r="J29" i="6"/>
  <c r="H29" i="6"/>
  <c r="F29" i="6"/>
  <c r="S29" i="6"/>
  <c r="S28" i="6"/>
  <c r="R27" i="6"/>
  <c r="H27" i="6"/>
  <c r="S26" i="6"/>
  <c r="R25" i="6"/>
  <c r="S24" i="6"/>
  <c r="R23" i="6"/>
  <c r="S22" i="6"/>
  <c r="R21" i="6"/>
  <c r="S20" i="6"/>
  <c r="R19" i="6"/>
  <c r="P19" i="6"/>
  <c r="S18" i="6"/>
  <c r="L17" i="6"/>
  <c r="C16" i="6"/>
  <c r="S16" i="6" s="1"/>
  <c r="R15" i="6"/>
  <c r="S15" i="6" s="1"/>
  <c r="L15" i="6"/>
  <c r="P15" i="6"/>
  <c r="S14" i="6"/>
  <c r="S37" i="6" l="1"/>
  <c r="I40" i="6"/>
  <c r="K40" i="6" s="1"/>
  <c r="M40" i="6" s="1"/>
  <c r="J19" i="6"/>
  <c r="F33" i="6"/>
  <c r="J27" i="6"/>
  <c r="L29" i="6"/>
  <c r="J33" i="6"/>
  <c r="F17" i="6"/>
  <c r="N29" i="6"/>
  <c r="S33" i="6"/>
  <c r="F27" i="6"/>
  <c r="S27" i="6"/>
  <c r="P29" i="6"/>
  <c r="J17" i="6"/>
  <c r="F15" i="6"/>
  <c r="H21" i="6"/>
  <c r="H17" i="6"/>
  <c r="G39" i="6"/>
  <c r="R17" i="6"/>
  <c r="S17" i="6" s="1"/>
  <c r="L27" i="6"/>
  <c r="L33" i="6"/>
  <c r="J21" i="6"/>
  <c r="P17" i="6"/>
  <c r="L21" i="6"/>
  <c r="N27" i="6"/>
  <c r="N33" i="6"/>
  <c r="S19" i="6"/>
  <c r="P21" i="6"/>
  <c r="P27" i="6"/>
  <c r="P33" i="6"/>
  <c r="S21" i="6"/>
  <c r="H102" i="9" l="1"/>
  <c r="G102" i="9"/>
  <c r="G155" i="9"/>
  <c r="H155" i="9" s="1"/>
  <c r="G101" i="9"/>
  <c r="H101" i="9" s="1"/>
  <c r="G98" i="9"/>
  <c r="H98" i="9" s="1"/>
  <c r="G149" i="9"/>
  <c r="H149" i="9" s="1"/>
  <c r="G158" i="9"/>
  <c r="H158" i="9" s="1"/>
  <c r="G157" i="9"/>
  <c r="H157" i="9" s="1"/>
  <c r="G156" i="9"/>
  <c r="H156" i="9" s="1"/>
  <c r="G52" i="9"/>
  <c r="H52" i="9" s="1"/>
  <c r="G50" i="9"/>
  <c r="H50" i="9" s="1"/>
  <c r="G80" i="9"/>
  <c r="H80" i="9" s="1"/>
  <c r="G81" i="9"/>
  <c r="H81" i="9" s="1"/>
  <c r="G82" i="9"/>
  <c r="H82" i="9" s="1"/>
  <c r="G79" i="9"/>
  <c r="H79" i="9" s="1"/>
  <c r="G45" i="9"/>
  <c r="H45" i="9" s="1"/>
  <c r="G44" i="9"/>
  <c r="H44" i="9" s="1"/>
  <c r="G36" i="9"/>
  <c r="H36" i="9" s="1"/>
  <c r="G38" i="9"/>
  <c r="H38" i="9" s="1"/>
  <c r="G148" i="9"/>
  <c r="H148" i="9" s="1"/>
  <c r="G63" i="9" l="1"/>
  <c r="H63" i="9" s="1"/>
  <c r="G62" i="9"/>
  <c r="H62" i="9" s="1"/>
  <c r="G64" i="9"/>
  <c r="G14" i="9"/>
  <c r="H14" i="9" s="1"/>
  <c r="G78" i="9"/>
  <c r="H78" i="9" s="1"/>
  <c r="G77" i="9"/>
  <c r="H77" i="9" s="1"/>
  <c r="G75" i="9"/>
  <c r="H75" i="9" s="1"/>
  <c r="G76" i="9"/>
  <c r="H76" i="9" s="1"/>
  <c r="G74" i="9"/>
  <c r="H74" i="9" s="1"/>
  <c r="G73" i="9"/>
  <c r="H73" i="9" s="1"/>
  <c r="G40" i="9"/>
  <c r="H40" i="9" s="1"/>
  <c r="G51" i="9"/>
  <c r="H51" i="9" s="1"/>
  <c r="G55" i="9"/>
  <c r="H55" i="9" s="1"/>
  <c r="G53" i="9"/>
  <c r="H53" i="9" s="1"/>
  <c r="G54" i="9"/>
  <c r="H54" i="9" s="1"/>
  <c r="G39" i="9"/>
  <c r="H39" i="9" s="1"/>
  <c r="G42" i="9"/>
  <c r="H42" i="9" s="1"/>
  <c r="G48" i="9"/>
  <c r="H48" i="9" s="1"/>
  <c r="G49" i="9"/>
  <c r="H49" i="9" s="1"/>
  <c r="G159" i="9"/>
  <c r="H159" i="9" s="1"/>
  <c r="G43" i="9"/>
  <c r="H43" i="9" s="1"/>
  <c r="G46" i="9"/>
  <c r="H46" i="9" s="1"/>
  <c r="G67" i="9" l="1"/>
  <c r="H67" i="9" s="1"/>
  <c r="G119" i="9" l="1"/>
  <c r="H119" i="9" s="1"/>
  <c r="G154" i="9" l="1"/>
  <c r="H154" i="9" s="1"/>
  <c r="G41" i="9"/>
  <c r="G47" i="9"/>
  <c r="G71" i="9"/>
  <c r="H71" i="9" s="1"/>
  <c r="G72" i="9"/>
  <c r="H72" i="9" s="1"/>
  <c r="G70" i="9"/>
  <c r="H70" i="9" s="1"/>
  <c r="G153" i="9" l="1"/>
  <c r="H153" i="9" s="1"/>
  <c r="G100" i="9" l="1"/>
  <c r="H100" i="9" s="1"/>
  <c r="G92" i="9"/>
  <c r="H92" i="9" s="1"/>
  <c r="G107" i="9"/>
  <c r="H107" i="9" s="1"/>
  <c r="G93" i="9"/>
  <c r="H93" i="9" s="1"/>
  <c r="G94" i="9"/>
  <c r="H94" i="9" s="1"/>
  <c r="G95" i="9"/>
  <c r="H95" i="9" s="1"/>
  <c r="G96" i="9"/>
  <c r="H96" i="9" s="1"/>
  <c r="G97" i="9"/>
  <c r="H97" i="9" s="1"/>
  <c r="G99" i="9"/>
  <c r="H99" i="9" s="1"/>
  <c r="G103" i="9"/>
  <c r="H103" i="9" s="1"/>
  <c r="G28" i="9"/>
  <c r="H28" i="9" s="1"/>
  <c r="H91" i="9" l="1"/>
  <c r="C25" i="6" s="1"/>
  <c r="H41" i="9"/>
  <c r="H47" i="9"/>
  <c r="G35" i="9"/>
  <c r="H35" i="9" s="1"/>
  <c r="G37" i="9"/>
  <c r="H37" i="9" s="1"/>
  <c r="G58" i="9"/>
  <c r="H58" i="9" s="1"/>
  <c r="G59" i="9"/>
  <c r="G60" i="9"/>
  <c r="H60" i="9" s="1"/>
  <c r="G61" i="9"/>
  <c r="H64" i="9"/>
  <c r="G65" i="9"/>
  <c r="G66" i="9"/>
  <c r="G34" i="9"/>
  <c r="H34" i="9" s="1"/>
  <c r="G124" i="9"/>
  <c r="H124" i="9" s="1"/>
  <c r="G125" i="9"/>
  <c r="H125" i="9" s="1"/>
  <c r="G126" i="9"/>
  <c r="H126" i="9" s="1"/>
  <c r="G123" i="9"/>
  <c r="H123" i="9" s="1"/>
  <c r="G120" i="9"/>
  <c r="H120" i="9" s="1"/>
  <c r="N25" i="6" l="1"/>
  <c r="F25" i="6"/>
  <c r="P25" i="6"/>
  <c r="L25" i="6"/>
  <c r="H25" i="6"/>
  <c r="J25" i="6"/>
  <c r="S25" i="6"/>
  <c r="H33" i="9"/>
  <c r="H152" i="9"/>
  <c r="C35" i="6" s="1"/>
  <c r="G121" i="9"/>
  <c r="H121" i="9" s="1"/>
  <c r="G162" i="9"/>
  <c r="H162" i="9" s="1"/>
  <c r="N35" i="6" l="1"/>
  <c r="G122" i="9"/>
  <c r="H122" i="9" s="1"/>
  <c r="H118" i="9" s="1"/>
  <c r="C31" i="6" s="1"/>
  <c r="G113" i="9"/>
  <c r="H113" i="9" s="1"/>
  <c r="G111" i="9"/>
  <c r="H111" i="9" s="1"/>
  <c r="G112" i="9"/>
  <c r="H112" i="9" s="1"/>
  <c r="G115" i="9"/>
  <c r="H115" i="9" s="1"/>
  <c r="G114" i="9"/>
  <c r="H114" i="9" s="1"/>
  <c r="G110" i="9"/>
  <c r="H110" i="9" s="1"/>
  <c r="N31" i="6" l="1"/>
  <c r="J31" i="6"/>
  <c r="F31" i="6"/>
  <c r="S31" i="6"/>
  <c r="H31" i="6"/>
  <c r="P31" i="6"/>
  <c r="H109" i="9"/>
  <c r="G150" i="9"/>
  <c r="H150" i="9" s="1"/>
  <c r="G143" i="9"/>
  <c r="H143" i="9" s="1"/>
  <c r="G10" i="9" l="1"/>
  <c r="G147" i="9" l="1"/>
  <c r="H147" i="9" s="1"/>
  <c r="G137" i="9"/>
  <c r="H137" i="9" s="1"/>
  <c r="G136" i="9"/>
  <c r="H136" i="9" s="1"/>
  <c r="G134" i="9"/>
  <c r="H134" i="9" s="1"/>
  <c r="G135" i="9"/>
  <c r="H135" i="9" s="1"/>
  <c r="G146" i="9"/>
  <c r="H146" i="9" s="1"/>
  <c r="G145" i="9"/>
  <c r="H145" i="9" s="1"/>
  <c r="G144" i="9"/>
  <c r="H144" i="9" s="1"/>
  <c r="G142" i="9"/>
  <c r="H142" i="9" s="1"/>
  <c r="G141" i="9"/>
  <c r="H141" i="9" s="1"/>
  <c r="G140" i="9"/>
  <c r="H140" i="9" s="1"/>
  <c r="G139" i="9"/>
  <c r="H139" i="9" s="1"/>
  <c r="G138" i="9"/>
  <c r="H138" i="9" s="1"/>
  <c r="G133" i="9"/>
  <c r="H133" i="9" s="1"/>
  <c r="G132" i="9"/>
  <c r="H132" i="9" s="1"/>
  <c r="G131" i="9"/>
  <c r="H131" i="9" s="1"/>
  <c r="G130" i="9" l="1"/>
  <c r="H130" i="9" s="1"/>
  <c r="G129" i="9"/>
  <c r="H129" i="9" s="1"/>
  <c r="H128" i="9" l="1"/>
  <c r="H59" i="9"/>
  <c r="G106" i="9" l="1"/>
  <c r="H106" i="9" s="1"/>
  <c r="H105" i="9" l="1"/>
  <c r="G88" i="9"/>
  <c r="H88" i="9" s="1"/>
  <c r="G87" i="9"/>
  <c r="H87" i="9" s="1"/>
  <c r="G86" i="9"/>
  <c r="H86" i="9" s="1"/>
  <c r="D85" i="9" l="1"/>
  <c r="C23" i="6" s="1"/>
  <c r="L23" i="6" l="1"/>
  <c r="F23" i="6"/>
  <c r="J23" i="6"/>
  <c r="H23" i="6"/>
  <c r="S23" i="6"/>
  <c r="P23" i="6"/>
  <c r="H61" i="9"/>
  <c r="H65" i="9"/>
  <c r="H66" i="9"/>
  <c r="H161" i="9" l="1"/>
  <c r="G15" i="9" l="1"/>
  <c r="H15" i="9" s="1"/>
  <c r="G13" i="9"/>
  <c r="H13" i="9" s="1"/>
  <c r="G31" i="9" l="1"/>
  <c r="H31" i="9" s="1"/>
  <c r="G30" i="9"/>
  <c r="H30" i="9" s="1"/>
  <c r="G29" i="9"/>
  <c r="H29" i="9" s="1"/>
  <c r="G27" i="9"/>
  <c r="H27" i="9" s="1"/>
  <c r="G26" i="9"/>
  <c r="H26" i="9" s="1"/>
  <c r="G25" i="9"/>
  <c r="H25" i="9" s="1"/>
  <c r="G24" i="9"/>
  <c r="G23" i="9"/>
  <c r="H23" i="9" l="1"/>
  <c r="H24" i="9"/>
  <c r="G22" i="9"/>
  <c r="H22" i="9" l="1"/>
  <c r="G21" i="9"/>
  <c r="H21" i="9" s="1"/>
  <c r="G20" i="9"/>
  <c r="H20" i="9" s="1"/>
  <c r="G19" i="9"/>
  <c r="H19" i="9" s="1"/>
  <c r="G18" i="9"/>
  <c r="H18" i="9" s="1"/>
  <c r="G12" i="9"/>
  <c r="H12" i="9" s="1"/>
  <c r="G11" i="9"/>
  <c r="H11" i="9" s="1"/>
  <c r="H10" i="9"/>
  <c r="H17" i="9" l="1"/>
  <c r="H9" i="9"/>
  <c r="H164" i="9" s="1"/>
  <c r="I166" i="9" s="1"/>
  <c r="C13" i="6" l="1"/>
  <c r="C39" i="6" l="1"/>
  <c r="J13" i="6"/>
  <c r="P13" i="6"/>
  <c r="E13" i="6"/>
  <c r="H13" i="6"/>
  <c r="D13" i="6"/>
  <c r="F13" i="6" l="1"/>
  <c r="E39" i="6"/>
  <c r="R13" i="6"/>
  <c r="S13" i="6" s="1"/>
  <c r="D15" i="6"/>
  <c r="D39" i="6" s="1"/>
  <c r="P40" i="6"/>
  <c r="D29" i="6"/>
  <c r="D17" i="6"/>
  <c r="D35" i="6"/>
  <c r="D19" i="6"/>
  <c r="L39" i="6"/>
  <c r="H39" i="6"/>
  <c r="P39" i="6"/>
  <c r="D33" i="6"/>
  <c r="D27" i="6"/>
  <c r="D23" i="6"/>
  <c r="D37" i="6"/>
  <c r="D31" i="6"/>
  <c r="N39" i="6"/>
  <c r="D25" i="6"/>
  <c r="D21" i="6"/>
  <c r="J39" i="6"/>
  <c r="J40" i="6" s="1"/>
  <c r="H40" i="6" l="1"/>
  <c r="N40" i="6"/>
  <c r="F39" i="6"/>
  <c r="F40" i="6" s="1"/>
  <c r="L40" i="6" s="1"/>
  <c r="E40" i="6"/>
</calcChain>
</file>

<file path=xl/sharedStrings.xml><?xml version="1.0" encoding="utf-8"?>
<sst xmlns="http://schemas.openxmlformats.org/spreadsheetml/2006/main" count="671" uniqueCount="460">
  <si>
    <t>SERVIÇOS PRELIMINARES E GERAIS</t>
  </si>
  <si>
    <t>1.1</t>
  </si>
  <si>
    <t>1.2</t>
  </si>
  <si>
    <t>1.3</t>
  </si>
  <si>
    <t>1.4</t>
  </si>
  <si>
    <t>1.5</t>
  </si>
  <si>
    <t>2.1</t>
  </si>
  <si>
    <t>2.2</t>
  </si>
  <si>
    <t>2.3</t>
  </si>
  <si>
    <t>3.1</t>
  </si>
  <si>
    <t>3.2</t>
  </si>
  <si>
    <t>3.3</t>
  </si>
  <si>
    <t>3.4</t>
  </si>
  <si>
    <t>5.1</t>
  </si>
  <si>
    <t>5.2</t>
  </si>
  <si>
    <t>5.4</t>
  </si>
  <si>
    <t>5.5</t>
  </si>
  <si>
    <t>6.1</t>
  </si>
  <si>
    <t>Unid.</t>
  </si>
  <si>
    <t>M</t>
  </si>
  <si>
    <t>Item</t>
  </si>
  <si>
    <t>Discriminação</t>
  </si>
  <si>
    <t>Qtde.</t>
  </si>
  <si>
    <t>Preço Unitário (R$)</t>
  </si>
  <si>
    <t>Preço Total (R$)</t>
  </si>
  <si>
    <t>QUANTIDADES LICITADAS</t>
  </si>
  <si>
    <t>PREFEITURA MUNICIPAL DE SALTO DO JACUÍ</t>
  </si>
  <si>
    <t>OBRA</t>
  </si>
  <si>
    <t>%</t>
  </si>
  <si>
    <t>R$</t>
  </si>
  <si>
    <t>Mês 1</t>
  </si>
  <si>
    <t>Mês 2</t>
  </si>
  <si>
    <t>Mês 3</t>
  </si>
  <si>
    <t>TOTAL</t>
  </si>
  <si>
    <t>TOTAL ACUMULADO</t>
  </si>
  <si>
    <t>CRONOGRAMA FÍSICO FINANCEIRO ATUALIZADO</t>
  </si>
  <si>
    <t>LOCAL</t>
  </si>
  <si>
    <t>ÁREA</t>
  </si>
  <si>
    <t>BDI</t>
  </si>
  <si>
    <t>2.4</t>
  </si>
  <si>
    <t>3.5</t>
  </si>
  <si>
    <t>M²</t>
  </si>
  <si>
    <t>2.5</t>
  </si>
  <si>
    <t>UNID</t>
  </si>
  <si>
    <t>4.1</t>
  </si>
  <si>
    <t>4.2</t>
  </si>
  <si>
    <t>4.3</t>
  </si>
  <si>
    <t>4.4</t>
  </si>
  <si>
    <t>Preço Unit+BDI (R$)</t>
  </si>
  <si>
    <t>Ref. Sinapi:</t>
  </si>
  <si>
    <t>2.6</t>
  </si>
  <si>
    <t>2.7</t>
  </si>
  <si>
    <t>2.8</t>
  </si>
  <si>
    <t>2.9</t>
  </si>
  <si>
    <t>7.1</t>
  </si>
  <si>
    <t>7.2</t>
  </si>
  <si>
    <t>7.3</t>
  </si>
  <si>
    <t>7.4</t>
  </si>
  <si>
    <t>7.5</t>
  </si>
  <si>
    <t>8.1</t>
  </si>
  <si>
    <t>8.2</t>
  </si>
  <si>
    <t>9.2</t>
  </si>
  <si>
    <t>LIMPEZA FINAL DA OBRA</t>
  </si>
  <si>
    <t>9.4</t>
  </si>
  <si>
    <t>9.5</t>
  </si>
  <si>
    <t>10.1</t>
  </si>
  <si>
    <t>10.2</t>
  </si>
  <si>
    <t>10.3</t>
  </si>
  <si>
    <t>5.6</t>
  </si>
  <si>
    <t>9.6</t>
  </si>
  <si>
    <t>9.7</t>
  </si>
  <si>
    <t>10.4</t>
  </si>
  <si>
    <t>10.5</t>
  </si>
  <si>
    <t>11.1</t>
  </si>
  <si>
    <t>Mês 4</t>
  </si>
  <si>
    <t>Mês 5</t>
  </si>
  <si>
    <t>Mês 6</t>
  </si>
  <si>
    <t>PRAZO: 6 Meses</t>
  </si>
  <si>
    <t xml:space="preserve">% </t>
  </si>
  <si>
    <t>DESONERADO</t>
  </si>
  <si>
    <t>PLANILHA DE ORÇAMENTOS</t>
  </si>
  <si>
    <t>Salto do Jacuí/RS</t>
  </si>
  <si>
    <t>3.0</t>
  </si>
  <si>
    <t>ARQ. E URB. JOSIELI FERREIRA</t>
  </si>
  <si>
    <t xml:space="preserve">          CAU/RS A187139-0</t>
  </si>
  <si>
    <t>Código SINAPI</t>
  </si>
  <si>
    <t>M³</t>
  </si>
  <si>
    <t>FINALIZAÇÃO DA OBRA</t>
  </si>
  <si>
    <t>COMP</t>
  </si>
  <si>
    <t>ADMINISTRAÇÃO LOCAL</t>
  </si>
  <si>
    <t>mês</t>
  </si>
  <si>
    <t>MOBILIZAÇÃO E DESMOBILIZAÇÃO DE EQUIPAMENTOS E OUTROS</t>
  </si>
  <si>
    <t>DEMOLIÇÕES/RETIRADAS</t>
  </si>
  <si>
    <t>DEMOLIÇÃO DE ALVENARIA DE BLOCO FURADO, DE FORMA MANUAL, SEM REAPROVEITAMENTO. AF_12/2017</t>
  </si>
  <si>
    <t>DEMOLIÇÃO DE REVESTIMENTO CERÂMICO, DE FORMA MANUAL, SEM REAPROVEITAMENTO. AF_12/2017</t>
  </si>
  <si>
    <t>97622</t>
  </si>
  <si>
    <t>DEMOLIÇÃO DE LAJES, DE FORMA MANUAL, SEM REAPROVEITAMENTO. AF_12/2017</t>
  </si>
  <si>
    <t>97628</t>
  </si>
  <si>
    <t>97633</t>
  </si>
  <si>
    <t>97626</t>
  </si>
  <si>
    <t>97635</t>
  </si>
  <si>
    <t>DEMOLIÇÃO DOS MOBILIÁRIOS, ENTRE OUTROS ELEMENTOS DE FORMA MANUAL, SEM REAPROVEITAMENTO. (OBS.: 3 ESCULTURAS - COM REAPROVEITAMENTO)</t>
  </si>
  <si>
    <t>REMOÇÃO DE PORTAS, DE FORMA MANUAL COM REAPROVEITAMENTO</t>
  </si>
  <si>
    <t>97644</t>
  </si>
  <si>
    <t>97645</t>
  </si>
  <si>
    <t xml:space="preserve">REMOÇÃO DE JANELAS, DE FORMA MANUAL, COM REAPROVEITAMENTO. </t>
  </si>
  <si>
    <t>REMOÇÃO DE LOUÇAS, DE FORMA MANUAL, COM REAPROVEITAMENTO.</t>
  </si>
  <si>
    <t>97663</t>
  </si>
  <si>
    <t>97665</t>
  </si>
  <si>
    <t>REMOÇÃO DE LUMINÁRIAS, DE FORMA MANUAL,COM REAPROVEITAMENTO.</t>
  </si>
  <si>
    <t>REMOÇÃO DE ACESSÓRIOS, DE FORMA MANUAL, SEM REAPROVEITAMENTO. AF_12/2017</t>
  </si>
  <si>
    <t>97664</t>
  </si>
  <si>
    <t>98531</t>
  </si>
  <si>
    <t>CORTE DE ÁRVORE COM DIÂMETRO DE TRONCO MAIOR OU IGUAL A 0,60 M.AF_05/2018</t>
  </si>
  <si>
    <t>LIMPEZA PARA INICIAR A REVITALIZAÇÃO</t>
  </si>
  <si>
    <t>INSTALAÇÕES ELÉTRICAS</t>
  </si>
  <si>
    <t>100981</t>
  </si>
  <si>
    <t>CARGA, MANOBRA E DESCARGA DE ENTULHO EM CAMINHÃO BASCULANTE 6 M³ - CARGA COM ESCAVADEIRA HIDRÁULICA  (CAÇAMBA DE 0,80 M³ / 111 HP) E DESCARGA LIVRE (UNIDADE: M3). AF_07/2020</t>
  </si>
  <si>
    <t>PAVIMENTAÇÃO</t>
  </si>
  <si>
    <t>MEIO-FIO OU GUIA DE CONCRETO, PRE-MOLDADO, COMP 1 M, *30 X 12/15* CM (H X L1/L2)</t>
  </si>
  <si>
    <t>MESAS EM CONCRETO PRÉ-FABRICADO</t>
  </si>
  <si>
    <t>BICICLETÁRIO TUBO AÇO GALVANIZADO COM DIÂMETRO 1" 04 VAGAS</t>
  </si>
  <si>
    <t>BALANÇO SUSPENSO INSTAGRAMÁVEL</t>
  </si>
  <si>
    <t xml:space="preserve">EQUIPAMENTOS/MOBILIÁRIOS </t>
  </si>
  <si>
    <t>QUIOSQUE CENTRAL</t>
  </si>
  <si>
    <t>ENGENHEIRO CIVIL DE OBRA JUNIOR</t>
  </si>
  <si>
    <t>H</t>
  </si>
  <si>
    <t>PRAÇA AUGUSTO TRAMONTINI - SALTO DO JACUÍ/RS</t>
  </si>
  <si>
    <t>FONTE DRIVER 120W 12V BIVOLT</t>
  </si>
  <si>
    <t>ALVENARIA DE VEDAÇÃO DE BLOCOS CERÂMICOS FURADOS 14X19X39 CM (ESPESSURA 14 CM) E ARGAMASSA DE ASSENTAMENTO COM PREPARO EM BETONEIRA. AF_12/2021</t>
  </si>
  <si>
    <t>103324</t>
  </si>
  <si>
    <t>87905</t>
  </si>
  <si>
    <t>CHAPISCO APLICADO EM ALVENARIA (COM PRESENÇA DE VÃOS) E ESTRUTURAS DE CONCRETO DE FACHADA, COM COLHER DE PEDREIRO.  ARGAMASSA TRAÇO 1:3 COM PREPARO EM BETONEIRA 400L. AF_06/2014</t>
  </si>
  <si>
    <t>JANELA BASCULANTE EM ALUMÍNIO - VIDRO CANELADO 4 MM - FORNECIMENTO E INSTALAÇÃO - DIMENSÕES NO PROJETO</t>
  </si>
  <si>
    <t>JANELA DE CORRER EM ALUMÍNIO - FORNECIMENTO E INSTALAÇÃO - DIMENSÕES EM PROJETO</t>
  </si>
  <si>
    <t>KG</t>
  </si>
  <si>
    <t>90406</t>
  </si>
  <si>
    <t>MASSA ÚNICA, PARA RECEBIMENTO DE PINTURA, EM ARGAMASSA TRAÇO 1:2:8, PREPARO MECÂNICO COM BETONEIRA 400L, APLICADA MANUALMENTE EM TETO, ESPESSURA DE 20MM, COM EXECUÇÃO DE TALISCAS. AF_03/2015</t>
  </si>
  <si>
    <t>88484</t>
  </si>
  <si>
    <t xml:space="preserve">BACIA SANITARIA (VASO) COM CAIXA ACOPLADA, SIFAO APARENTE, DE LOUCA BRANCA </t>
  </si>
  <si>
    <t>LAVATORIO DE LOUCA BRANCA, SUSPENSO (SEM COLUNA), DIMENSOES *40 X 30* CM</t>
  </si>
  <si>
    <t>PAPELEIRA  TIPO DISPENSER PARA PAPEL HIGIENICO ROLAO (02)  E PAPEL TOALHA (02)</t>
  </si>
  <si>
    <t>RALO SIFONADO CILINDRICO, PVC, 100 X 40 MM,  COM GRELHA REDONDA BRANCA</t>
  </si>
  <si>
    <t>94570</t>
  </si>
  <si>
    <t>94569</t>
  </si>
  <si>
    <t>PORTA DE ABRIR ALUMÍNIO TIPO VENEZIANA 1F - INTERNAS - FORNECIMENTO E INSTALAÇÃO - DIMENSÕES EM PROJETO</t>
  </si>
  <si>
    <t>TORNEIRA DE MESA/BANCADA, PARA LAVATORIO, FIXA, METALICA CROMADA, PADRAO POPULAR, 1/2 " OU 3/4 " (REF 1193)</t>
  </si>
  <si>
    <t>TORNEIRA METALICA CROMADA, RETA, DE PAREDE, PARA COZINHA, COM AREJADOR, PADRAO POPULAR, 1/2 " OU 3/4 " (REF 1159 / 1160)</t>
  </si>
  <si>
    <t xml:space="preserve"> </t>
  </si>
  <si>
    <t>92269</t>
  </si>
  <si>
    <t>93358</t>
  </si>
  <si>
    <t>ESCAVAÇÃO MANUAL DE VALA COM PROFUNDIDADE MENOR OU IGUAL A 1,30 M. AF_02/2021</t>
  </si>
  <si>
    <t>96619</t>
  </si>
  <si>
    <t>LASTRO DE CONCRETO MAGRO, APLICADO EM BLOCOS DE COROAMENTO OU SAPATAS, ESPESSURA DE 5 CM. AF_08/2017</t>
  </si>
  <si>
    <t>102487</t>
  </si>
  <si>
    <t>CONCRETO CICLÓPICO FCK = 15MPA, 30% PEDRA DE MÃO EM VOLUME REAL, INCLUSIVE LANÇAMENTO. AF_05/2021</t>
  </si>
  <si>
    <t>BANQUETAS METÁLICAS - AMBIENTE EXTERNO - FORNECIMENTO E INSTALAÇÃO</t>
  </si>
  <si>
    <t>SERVIÇOS DE ACABAMENTO</t>
  </si>
  <si>
    <t>99814</t>
  </si>
  <si>
    <t>ILUMINAÇÃO</t>
  </si>
  <si>
    <t>7.6</t>
  </si>
  <si>
    <t>7.7</t>
  </si>
  <si>
    <t>10.7</t>
  </si>
  <si>
    <t>10.8</t>
  </si>
  <si>
    <t>12.1</t>
  </si>
  <si>
    <t>12.2</t>
  </si>
  <si>
    <t>12.3</t>
  </si>
  <si>
    <t>12.5</t>
  </si>
  <si>
    <t>12.6</t>
  </si>
  <si>
    <t>12.7</t>
  </si>
  <si>
    <t>12.9</t>
  </si>
  <si>
    <t>13.0</t>
  </si>
  <si>
    <t>13.1</t>
  </si>
  <si>
    <t>ESPELHO D'ÁGUA/FONTE DE ÁGUA INTERATIVA</t>
  </si>
  <si>
    <t>REMOÇÃO DE CABOS ELÉTRICOS, DE FORMA MANUAL, SEM REAPROVEITAMENTO. AF_12/2017</t>
  </si>
  <si>
    <t>97661</t>
  </si>
  <si>
    <t>CASA DE MÁQUINAS/CAIXAS CAPTAÇÃO (OBRAS CIVIS)</t>
  </si>
  <si>
    <t>LUMINARIA LED REFLETOR RETANGULAR BIVOLT, LUZ AMARELA, 50 W - FORNECIMENTO E INSTALAÇÃO - COM GRADE DE PROTEÇÃO</t>
  </si>
  <si>
    <t xml:space="preserve">ESCAVAÇÃO MANUAL DE VALA </t>
  </si>
  <si>
    <t>BICOS GEISER PARA FONTE - FORNECIMENTO E INSTALAÇÃO</t>
  </si>
  <si>
    <t>IMPERMEABILIZAÇÃO - MANTA IMPERMEABILIZANTE A BASE DE ASFALTO</t>
  </si>
  <si>
    <t>PASTILHA CERÂMICA ESMALTADA QUADRADA ASSENTADA COM ARGAMASSA COLANTE E REJUNTE BRANCO</t>
  </si>
  <si>
    <t>PISO PODOTATIL DE CONCRETO - DIRECIONAL E ALERTA, *20 X 20 X 2,5* CM</t>
  </si>
  <si>
    <t>PLACA DE OBRA EM CHAPA AÇO GALVANIZADO 2,50 x 1,50 M</t>
  </si>
  <si>
    <t>91927</t>
  </si>
  <si>
    <t>QUADRO DE DISTRIBUIÇÃO DE ENERGIA EM CHAPA DE AÇO GALVANIZADO, DE EMBUTIR, COM BARRAMENTO TRIFÁSICO, PARA 18 DISJUNTORES DIN 100A - FORNECIMENTO E INSTALAÇÃO. AF_10/2020</t>
  </si>
  <si>
    <t>101883</t>
  </si>
  <si>
    <t>OBRA: PRAÇA AUGUSTO TRAMONTINI FILHO</t>
  </si>
  <si>
    <t>ÁREA: 1385,80 M²</t>
  </si>
  <si>
    <t xml:space="preserve">  </t>
  </si>
  <si>
    <t>101657</t>
  </si>
  <si>
    <t>96112</t>
  </si>
  <si>
    <t>RIPAS P/ ACABAMENTOS MADEIRA PINUS, INCLUSIVE ESTRUTURA DE FIXAÇÃO. AF_05/2017</t>
  </si>
  <si>
    <t>CERAMICA ESMALTADA EXTRA, PEI MAIOR OU IGUAL A 4, FORMATO 50X50CM</t>
  </si>
  <si>
    <t>DEMOLIÇÕES E RETIRADAS</t>
  </si>
  <si>
    <t>INSTALAÇÕES HIDROSSANITÁRIAS</t>
  </si>
  <si>
    <t>ESPELHO D'ÁGUA/FONTE INTERATIVA</t>
  </si>
  <si>
    <t>DECK DE MADEIRA/PERGOLADO</t>
  </si>
  <si>
    <t>EQUIPAMENTOS/MOBILIÁRIOS</t>
  </si>
  <si>
    <t>LIMPEZA FINAL</t>
  </si>
  <si>
    <t>DECKS DE MADEIRA/PERGOLADO</t>
  </si>
  <si>
    <t>LUMINÁRIA TIPO PLAFON, DE SOBREPOR, COM 1 LÂMPADA LED DE 12/13 W, SEM REATOR - FORNECIMENTO E INSTALAÇÃO. AF_02/2020</t>
  </si>
  <si>
    <t>4.5</t>
  </si>
  <si>
    <t>4.6</t>
  </si>
  <si>
    <t>4.7</t>
  </si>
  <si>
    <t>4.8</t>
  </si>
  <si>
    <t>4.9</t>
  </si>
  <si>
    <t>(COMPOSIÇÃO REPRESENTATIVA) DO SERVIÇO DE INSTALAÇÃO DE TUBOS DE PVC, SOLDÁVEL, ÁGUA FRIA, DN 25 MM (INSTALADO EM RAMAL, SUB-RAMAL, RAMAL DE DISTRIBUIÇÃO OU PRUMADA), INCLUSIVE CONEXÕES, CORTES E FIXAÇÕES, PARA PRÉDIOS. AF_10/2015</t>
  </si>
  <si>
    <t>INSTALAÇÕES HIDROSSANITÁRIAS (QUIOSQUE)</t>
  </si>
  <si>
    <t>89957</t>
  </si>
  <si>
    <t>PONTO DE CONSUMO TERMINAL DE ÁGUA FRIA (SUBRAMAL) COM TUBULAÇÃO DE PVC, DN 25 MM, INSTALADO EM RAMAL DE ÁGUA, INCLUSOS RASGO E CHUMBAMENTO EM ALVENARIA. AF_12/2014 (P/ CHIMARRÓDROMO)</t>
  </si>
  <si>
    <t>97882</t>
  </si>
  <si>
    <t>CAIXA ENTERRADA ELÉTRICA RETANGULAR, EM CONCRETO PRÉ-MOLDADO, FUNDO COM BRITA, DIMENSÕES INTERNAS: 0,4X0,4X0,4 M. AF_12/2020</t>
  </si>
  <si>
    <t>3.6</t>
  </si>
  <si>
    <t xml:space="preserve">VASO COM PLANTA ORNAMENTAL </t>
  </si>
  <si>
    <t>91992</t>
  </si>
  <si>
    <t>TOMADA ALTA DE EMBUTIR 2P+T 10 A, INCLUINDO SUPORTE E PLACA - FORNECIMENTO E INSTALAÇÃO. AF_12/2015</t>
  </si>
  <si>
    <t>91996</t>
  </si>
  <si>
    <t>TOMADA MÉDIA DE EMBUTIR 2P+T 10 A, INCLUINDO SUPORTE E PLACA - FORNECIMENTO E INSTALAÇÃO. AF_12/2015</t>
  </si>
  <si>
    <t>3.7</t>
  </si>
  <si>
    <t>3.8</t>
  </si>
  <si>
    <t>3.9</t>
  </si>
  <si>
    <t>4.0</t>
  </si>
  <si>
    <t>MANGUEIRA DE LED NEON 12V - FORNECIMENTO E INSTALAÇÃO</t>
  </si>
  <si>
    <t>PLANTIO DE ÁRVORE ORNAMENTAL COM ALTURA DE MUDA MAIOR QUE 2,00 M E MENOR OU IGUAL A 4,00 M. AF_05/2018</t>
  </si>
  <si>
    <t>98511</t>
  </si>
  <si>
    <t>ELETRODUTO FLEXÍVEL CORRUGADO REFORÇADO, PVC, DN 25 MM (3/4"), PARA CIRCUITOS TERMINAIS, INSTALADO EM PAREDE - FORNECIMENTO E INSTALAÇÃO. AF_12/2015</t>
  </si>
  <si>
    <t>91855</t>
  </si>
  <si>
    <t>QUADRO DE DISTRIBUIÇÃO DE ENERGIA EM PVC, DE EMBUTIR, SEM BARRAMENTO, PARA 6 DISJUNTORES - FORNECIMENTO E INSTALAÇÃO. AF_10/2020</t>
  </si>
  <si>
    <t>101876</t>
  </si>
  <si>
    <t>CAIXA RETANGULAR 4" X 2" ALTA (2,00 M DO PISO), PVC, INSTALADA EM PAREDE - FORNECIMENTO E INSTALAÇÃO. AF_12/2015</t>
  </si>
  <si>
    <t>91939</t>
  </si>
  <si>
    <t>CAIXA RETANGULAR 4" X 2" MÉDIA (1,30 M DO PISO), PVC, INSTALADA EM PAREDE - FORNECIMENTO E INSTALAÇÃO. AF_12/2015</t>
  </si>
  <si>
    <t>91940</t>
  </si>
  <si>
    <t>CAIXA RETANGULAR 4" X 4" BAIXA (0,30 M DO PISO), PVC, INSTALADA EM PAREDE - FORNECIMENTO E INSTALAÇÃO. AF_12/2015</t>
  </si>
  <si>
    <t>91944</t>
  </si>
  <si>
    <t>101530</t>
  </si>
  <si>
    <t>CABO PP 4X4,0 MM² - FORNECIMENTO E INSTALAÇÃO. AF_12/2015</t>
  </si>
  <si>
    <t>DISJUNTOR BIPOLAR TIPO DIN, CORRENTE NOMINAL DE 25A - FORNECIMENTO E INSTALAÇÃO. AF_10/2020</t>
  </si>
  <si>
    <t>93663</t>
  </si>
  <si>
    <t>5.0</t>
  </si>
  <si>
    <t xml:space="preserve">CABO DE COBRE FLEXÍVEL ISOLADO, 2,5 MM², ANTI-CHAMA 0,6/1,0 KV, PARA CIRCUITOS TERMINAIS - FORNECIMENTO E INSTALAÇÃO. AF_12/2015 - FASE, NEUTRO E TERRA </t>
  </si>
  <si>
    <t>CABO DE COBRE FLEXÍVEL ISOLADO, 6 MM², ANTI-CHAMA 0,6/1,0 KV, PARA CIRCUITOS TERMINAIS - FORNECIMENTO E INSTALAÇÃO. AF_12/2015 - FASE, NEUTRO E TERRA</t>
  </si>
  <si>
    <t>91931</t>
  </si>
  <si>
    <t>REGISTRO DE GAVETA BRUTO, LATÃO, ROSCÁVEL, 3/4" - FORNECIMENTO E INSTALAÇÃO. AF_08/2021</t>
  </si>
  <si>
    <t>CAIXA DE GORDURA PEQUENA (CAPACIDADE: 19 L), CIRCULAR, EM PVC, DIÂMETRO INTERNO= 0,3 M. AF_12/2020</t>
  </si>
  <si>
    <t>98110</t>
  </si>
  <si>
    <t>5.7</t>
  </si>
  <si>
    <t>5.8</t>
  </si>
  <si>
    <t>5.9</t>
  </si>
  <si>
    <t>97974</t>
  </si>
  <si>
    <t>INSTALAÇÃO DE CAIXA DE INSPEÇÃO RETANGULAR PARA ESGOTO, EM CONCRETO PRÉ-MOLDADO, DIÂMETRO INTERNO = 0,6 M, PROFUNDIDADE = 1 M, EXCLUINDO TAMPÃO. AF_12/2020</t>
  </si>
  <si>
    <t>6.0</t>
  </si>
  <si>
    <t>LOCAL: Av. Pio XII - Salto do Jacuí/RS</t>
  </si>
  <si>
    <t>(COMPOSIÇÃO REPRESENTATIVA) DO SERVIÇO DE INSTALAÇÃO DE TUBO DE PVC, SÉRIE NORMAL, ESGOTO PREDIAL, DN 50 MM (INSTALADO EM RAMAL DE DESCARGA OU RAMAL DE ESGOTO SANITÁRIO), INCLUSIVE CONEXÕES, CORTES E FIXAÇÕES PARA, PRÉDIOS. AF_10/2015</t>
  </si>
  <si>
    <t>91793</t>
  </si>
  <si>
    <t>(COMPOSIÇÃO REPRESENTATIVA) DO SERVIÇO DE INST. TUBO PVC, SÉRIE N, ESGOTO PREDIAL, DN 75 MM, (INST. EM RAMAL DE DESCARGA, RAMAL DE ESG. SANITÁRIO, PRUMADA DE ESG. SANITÁRIO OU VENTILAÇÃO), INCL. CONEXÕES, CORTES E FIXAÇÕES, P/ PRÉDIOS. AF_10/2015</t>
  </si>
  <si>
    <t>91795</t>
  </si>
  <si>
    <t>(COMPOSIÇÃO REPRESENTATIVA) DO SERVIÇO DE INST. TUBO PVC, SÉRIE N, ESGOTO PREDIAL, 100 MM (INST. RAMAL DESCARGA, RAMAL DE ESG. SANIT., PRUMADA ESG. SANIT., VENTILAÇÃO OU SUB-COLETOR AÉREO), INCL. CONEXÕES E CORTES, FIXAÇÕES, P/ PRÉDIOS. AF_10/2015</t>
  </si>
  <si>
    <t>91794</t>
  </si>
  <si>
    <t>97589</t>
  </si>
  <si>
    <t>TORNEIRA DE METAL, PARA TANQUE / JARDIM, DE PAREDE, COM BICO PLASTICO, CANO CURTO, AREA EXTERNA, PADRAO POPULAR / USO GERAL, 1/2 " OU 3/4 " (REF 1128)</t>
  </si>
  <si>
    <t>89351</t>
  </si>
  <si>
    <t>7.8</t>
  </si>
  <si>
    <t>19,57</t>
  </si>
  <si>
    <t>38,97</t>
  </si>
  <si>
    <t>44,57</t>
  </si>
  <si>
    <t>141,05</t>
  </si>
  <si>
    <t>37,48</t>
  </si>
  <si>
    <t>73,47</t>
  </si>
  <si>
    <t>47,14</t>
  </si>
  <si>
    <t>97,67</t>
  </si>
  <si>
    <t>417,34</t>
  </si>
  <si>
    <t>502,19</t>
  </si>
  <si>
    <t>646,95</t>
  </si>
  <si>
    <t>ARQ. E URB. FABRÍCIO N. LORENZI</t>
  </si>
  <si>
    <t xml:space="preserve">   CAU A46694-8   </t>
  </si>
  <si>
    <t>TAPUME DE OBRA</t>
  </si>
  <si>
    <t>98459</t>
  </si>
  <si>
    <t>76,85</t>
  </si>
  <si>
    <t>100289</t>
  </si>
  <si>
    <t>22,12</t>
  </si>
  <si>
    <t>1.6</t>
  </si>
  <si>
    <t>VIGIA COM ENGARGOS</t>
  </si>
  <si>
    <t>LUMINÁRIA DE ALUMÍNIO ANODIZADO, COM QUATRO PÉTALAS, COM 100W CADA LUMINÁRIA - POSTE DE AÇO 7,00 M - FORNECIMENTO E INSTALAÇÃO</t>
  </si>
  <si>
    <t xml:space="preserve">LUMINÁRIA DECORATIVA CÔNICA, COM LÂMPADAS DE LED 80 W COM POSTE RETO DE AÇO 4,00 M - FORNECIMENTO E INSTALAÇÃO </t>
  </si>
  <si>
    <t>389,85</t>
  </si>
  <si>
    <t>99,96</t>
  </si>
  <si>
    <t>54,16</t>
  </si>
  <si>
    <t>21,67</t>
  </si>
  <si>
    <t>253,50</t>
  </si>
  <si>
    <t>544,29</t>
  </si>
  <si>
    <t>14,90</t>
  </si>
  <si>
    <t>9,05</t>
  </si>
  <si>
    <t>23,36</t>
  </si>
  <si>
    <t>12,19</t>
  </si>
  <si>
    <t>1,73</t>
  </si>
  <si>
    <t>1,51</t>
  </si>
  <si>
    <t>0,68</t>
  </si>
  <si>
    <t>394,62</t>
  </si>
  <si>
    <t>1,89</t>
  </si>
  <si>
    <t>9,82</t>
  </si>
  <si>
    <t>1.421,87</t>
  </si>
  <si>
    <t>569,38</t>
  </si>
  <si>
    <t>4,62</t>
  </si>
  <si>
    <t>9,64</t>
  </si>
  <si>
    <t>210,99</t>
  </si>
  <si>
    <t>35,59</t>
  </si>
  <si>
    <t>36,59</t>
  </si>
  <si>
    <t>46,04</t>
  </si>
  <si>
    <t>11,59</t>
  </si>
  <si>
    <t>75,80</t>
  </si>
  <si>
    <t>53,38</t>
  </si>
  <si>
    <t>30,03</t>
  </si>
  <si>
    <t>17,40</t>
  </si>
  <si>
    <t>14,24</t>
  </si>
  <si>
    <t>BALIZADOR DE EMBUTIR PAREDE P/ ESCADA E RAMPA</t>
  </si>
  <si>
    <t>69,49</t>
  </si>
  <si>
    <t>36,53</t>
  </si>
  <si>
    <t>119,86</t>
  </si>
  <si>
    <t>93681</t>
  </si>
  <si>
    <t>EXECUÇÃO DE PAVIMENTO EM PISO INTERTRAVADO, COM BLOCO RETANGULAR COLORIDO DE 20 X 10 CM, ESPESSURA 8 CM. AF_10/2022</t>
  </si>
  <si>
    <t>87,98</t>
  </si>
  <si>
    <t>81,72</t>
  </si>
  <si>
    <t>13,45</t>
  </si>
  <si>
    <t>261,07</t>
  </si>
  <si>
    <t>38,64</t>
  </si>
  <si>
    <t>114,59</t>
  </si>
  <si>
    <t>121,72</t>
  </si>
  <si>
    <t>LIXEIRA COLETA SELETIVA 100L</t>
  </si>
  <si>
    <t>135,04</t>
  </si>
  <si>
    <t>101,60</t>
  </si>
  <si>
    <t>72,49</t>
  </si>
  <si>
    <t>7,64</t>
  </si>
  <si>
    <t>51,75</t>
  </si>
  <si>
    <t>4,69</t>
  </si>
  <si>
    <t>REJUNTE CIMENTICIO, CINZA ESCURO</t>
  </si>
  <si>
    <t>40,98</t>
  </si>
  <si>
    <t>870,40</t>
  </si>
  <si>
    <t>464,47</t>
  </si>
  <si>
    <t>510,78</t>
  </si>
  <si>
    <t>404,42</t>
  </si>
  <si>
    <t>97,95</t>
  </si>
  <si>
    <t>108,90</t>
  </si>
  <si>
    <t>46,74</t>
  </si>
  <si>
    <t>12,49</t>
  </si>
  <si>
    <t>460,99</t>
  </si>
  <si>
    <t>98689</t>
  </si>
  <si>
    <t>SOLEIRA EM GRANITO, LARGURA 15 CM, ESPESSURA 2,0 CM. AF_09/2020</t>
  </si>
  <si>
    <t>138,18</t>
  </si>
  <si>
    <t>188,60</t>
  </si>
  <si>
    <t>Salto do Jacuí/RS, 04 de fevereiro de 2025.</t>
  </si>
  <si>
    <t xml:space="preserve">PORTA DE ABRIR ALUMÍNIO 4F - VIDRO COM GRADE - FORNECIMENTO E INSTALAÇÃO (3,00X2,88M) </t>
  </si>
  <si>
    <t>PINTURA LÁTEX ACRÍLICA PREMIUM, APLICAÇÃO MANUAL EM PAREDES, DUAS DEMÃOS. AF_04/2023</t>
  </si>
  <si>
    <t>88489</t>
  </si>
  <si>
    <t>FUNDO SELADOR ACRÍLICO, APLICAÇÃO MANUAL EM PAREDE, UMA DEMÃO. AF_04/2023</t>
  </si>
  <si>
    <t>3,44</t>
  </si>
  <si>
    <t>13,08</t>
  </si>
  <si>
    <t>25,06</t>
  </si>
  <si>
    <t>102227</t>
  </si>
  <si>
    <t>99857</t>
  </si>
  <si>
    <t>CORRIMÃO SIMPLES, DIÂMETRO EXTERNO = 1 1/2", EM ALUMÍNIO. AF_04/2019_PS</t>
  </si>
  <si>
    <t>PINTURA TINTA DE ACABAMENTO (PIGMENTADA) ESMALTE SINTÉTICO, 3 DEMÃOS. AF_01/2021</t>
  </si>
  <si>
    <t>BARRA DE APOIO RETA, EM ACO INOX POLIDO, COMPRIMENTO 70 CM,  FIXADA NA PAREDE - FORNECIMENTO E INSTALAÇÃO. AF_01/2020</t>
  </si>
  <si>
    <t>BARRA DE APOIO RETA, EM ACO INOX POLIDO, COMPRIMENTO 80 CM,  FIXADA NA PAREDE - FORNECIMENTO E INSTALAÇÃO. AF_01/2020 (04 DE DE 40 CM)</t>
  </si>
  <si>
    <t>100867</t>
  </si>
  <si>
    <t>441,00</t>
  </si>
  <si>
    <t>BRISE DE MADEIRA GARAPEIRA PARA O QUIOSQUE CENTRAL (GRAPIA) - STEIN IMPREGNANTE ACETINADO</t>
  </si>
  <si>
    <t>ENTRADA DE ENERGIA ELÉTRICA, SUBTERRÂNEA, TRIFÁSICA, COM CAIXA DE SOBREPOR, CABO DE 16 MM2 E DISJUNTOR DIN 50A. AF_07/2020_P</t>
  </si>
  <si>
    <t xml:space="preserve">INTERRUPTOR SIMPLES </t>
  </si>
  <si>
    <t xml:space="preserve">INTERRUPTOR DUPLO </t>
  </si>
  <si>
    <t>91868</t>
  </si>
  <si>
    <t>15,47</t>
  </si>
  <si>
    <t>ELETRODUTO RÍGIDO ROSCÁVEL, PVC, DN 32 MM (1"), PARA CIRCUITOS TERMINAIS, INSTALADO EM LAJE - FORNECIMENTO E INSTALAÇÃO. AF_03/2023</t>
  </si>
  <si>
    <t>SENSOR DE PRESENÇA COM FOTOCÉLULA, FIXAÇÃO EM TETO - FORNECIMENTO E INSTALAÇÃO. AF_09/2024</t>
  </si>
  <si>
    <t>69,94</t>
  </si>
  <si>
    <t>TOMADA BAIXA DE EMBUTIR (1 MÓDULO), 2P+T 10 A, INCLUINDO SUPORTE E PLACA - FORNECIMENTO E INSTALAÇÃO. AF_03/2023</t>
  </si>
  <si>
    <t>92023</t>
  </si>
  <si>
    <t>53,20</t>
  </si>
  <si>
    <t>97597</t>
  </si>
  <si>
    <t>89708</t>
  </si>
  <si>
    <t>CAIXA SIFONADA, PVC, DN 150 X 185 X 75 MM, JUNTA ELÁSTICA, FORNECIDA E INSTALADA EM RAMAL DE DESCARGA OU EM RAMAL DE ESGOTO SANITÁRIO. AF_08/2022</t>
  </si>
  <si>
    <t>106,45</t>
  </si>
  <si>
    <t>98052</t>
  </si>
  <si>
    <t>TANQUE SÉPTICO CIRCULAR, EM CONCRETO PRÉ-MOLDADO, DIÂMETRO INTERNO = 1,10 M, ALTURA INTERNA = 2,50 M, VOLUME ÚTIL: 2138,2 L (PARA 5 CONTRIBUINTES). AF_12/2020_PA</t>
  </si>
  <si>
    <t>98058</t>
  </si>
  <si>
    <t>FILTRO ANAERÓBIO CIRCULAR, EM CONCRETO PRÉ-MOLDADO, DIÂMETRO INTERNO = 1,10 M, ALTURA INTERNA = 1,50 M, VOLUME ÚTIL: 1140,4 L (PARA 5 CONTRIBUINTES). AF_12/2020_PA</t>
  </si>
  <si>
    <t>1.723,40</t>
  </si>
  <si>
    <t>2.030,49</t>
  </si>
  <si>
    <t>SUMIDOURO CIRCULAR, EM CONCRETO PRÉ-MOLDADO, DIÂMETRO INTERNO = 1,88 M, ALTURA INTERNA = 2,00 M, ÁREA DE INFILTRAÇÃO: 13,1 M² (PARA 5 CONTRIBUINTES). AF_12/2020_PA</t>
  </si>
  <si>
    <t>98062</t>
  </si>
  <si>
    <t>3.036,91</t>
  </si>
  <si>
    <t>92000</t>
  </si>
  <si>
    <t>32,93</t>
  </si>
  <si>
    <t>93661</t>
  </si>
  <si>
    <t>DISJUNTOR BIPOLAR TIPO DIN, CORRENTE NOMINAL DE 16A - FORNECIMENTO E INSTALAÇÃO. AF_10/2020</t>
  </si>
  <si>
    <t>50,84</t>
  </si>
  <si>
    <t>93664</t>
  </si>
  <si>
    <t>DISJUNTOR BIPOLAR TIPO DIN, CORRENTE NOMINAL DE 32A - FORNECIMENTO E INSTALAÇÃO. AF_10/2020</t>
  </si>
  <si>
    <t>56,43</t>
  </si>
  <si>
    <t>DECK DE MADEIRA GARAPEIRA (GRAPIA) - STEIN IMPREGNANTE ACETINADO</t>
  </si>
  <si>
    <t>CAIBRO DE 5X20 EM MADEIRA GARAPEIRA (GRAPIA) - STEIN IMPREGNANTE ACETINADO (PERGOLADO) - VERIFICAR DETALHE EM METAL NO DETALHAMENTO DE PROJETO, ONDE RECEBERÁ LED</t>
  </si>
  <si>
    <t>91935</t>
  </si>
  <si>
    <t>CABO DE COBRE FLEXÍVEL ISOLADO, 16 MM², ANTI-CHAMA 0,6/1,0 KV, PARA CIRCUITOS TERMINAIS - FORNECIMENTO E INSTALAÇÃO. AF_03/2023</t>
  </si>
  <si>
    <t>24,18</t>
  </si>
  <si>
    <t>DEMOLIÇÕES EM GERAL + ARCO NO PAVIMENTO SUPERIOR</t>
  </si>
  <si>
    <t>6.2</t>
  </si>
  <si>
    <t>6.3</t>
  </si>
  <si>
    <t>9.1</t>
  </si>
  <si>
    <t>10.6</t>
  </si>
  <si>
    <t>11.2</t>
  </si>
  <si>
    <t>11.3</t>
  </si>
  <si>
    <t>11.4</t>
  </si>
  <si>
    <t>11.5</t>
  </si>
  <si>
    <t>11.6</t>
  </si>
  <si>
    <t>11.7</t>
  </si>
  <si>
    <t>11.8</t>
  </si>
  <si>
    <t>11.9</t>
  </si>
  <si>
    <t>12.0</t>
  </si>
  <si>
    <t>12.4</t>
  </si>
  <si>
    <t>12.8</t>
  </si>
  <si>
    <t>PLANTIO DE GRAMA ESMERALDA OU SÃO CARLOS OU CURITIBANA, EM PLACAS. AF_07/2024</t>
  </si>
  <si>
    <t>29,40</t>
  </si>
  <si>
    <t>98505</t>
  </si>
  <si>
    <t>PLANTIO DE FORRAÇÃO. AF_07/2024</t>
  </si>
  <si>
    <t>66,32</t>
  </si>
  <si>
    <t>103946</t>
  </si>
  <si>
    <t>94965</t>
  </si>
  <si>
    <t>CONCRETO FCK = 25MPA, TRAÇO 1:2,3:2,7 (EM MASSA SECA DE CIMENTO/ AREIA MÉDIA/ BRITA 1) - PREPARO MECÂNICO COM BETONEIRA 400 L. AF_05/2021</t>
  </si>
  <si>
    <t>523,92</t>
  </si>
  <si>
    <t>44,09</t>
  </si>
  <si>
    <t>POSTE DE AÇO 7,00M - PINTADO</t>
  </si>
  <si>
    <t>POSTE DE AÇO 4,00M - PINTADO</t>
  </si>
  <si>
    <t>BANCOS, MURETAS, FLOREIRAS, MESA E DEMAIS ELEMENTOS</t>
  </si>
  <si>
    <t>FABRICAÇÃO DE FÔRMA EM MADEIRA SERRADA, E=25 MM. AF_09/2020</t>
  </si>
  <si>
    <t xml:space="preserve">MALHA POP 4.2 15x15 </t>
  </si>
  <si>
    <t>REVESTIMENTO CERÂMICO PARA PISO COM PLACAS TIPO ESMALTADA DE DIMENSÕES 60X60 CM APLICADA EM AMBIENTES DE ÁREA MAIOR QUE 10 M2. AF_02/2023_PE</t>
  </si>
  <si>
    <t>87257</t>
  </si>
  <si>
    <t>73,22</t>
  </si>
  <si>
    <t>13.2</t>
  </si>
  <si>
    <t xml:space="preserve">CONCRETO FCK = 25MPA, TRAÇO 1:2,3:2,7 (EM MASSA SECA DE CIMENTO/ AREIA MÉDIA/ BRITA 1) - PREPARO MECÂNICO COM BETONEIRA 400 L. AF_05/2021 - ADICIONADO ADITIVO IMPERMEABILIZANTE </t>
  </si>
  <si>
    <t>LASTRO DE CONCRETO MAGRO, APLICADO EM PISOS, LAJES SOBRE SOLO OU RADIERS, ESPESSURA DE 5 CM. AF_01/2024</t>
  </si>
  <si>
    <t>95241</t>
  </si>
  <si>
    <t>35,89</t>
  </si>
  <si>
    <t>MOTOR PARA OS BICOS GEISER - POTÊNCIA 2V</t>
  </si>
  <si>
    <t>MOTOR PARA OS BICOS GEISER - POTÊNCIA 3/4CV (PRÉ-FILTRO E CLORADOR)</t>
  </si>
  <si>
    <t>89449</t>
  </si>
  <si>
    <t>TUBO, PVC, SOLDÁVEL, DE 50MM, INSTALADO EM PRUMADA DE ÁGUA - FORNECIMENTO E INSTALAÇÃO. AF_06/2022</t>
  </si>
  <si>
    <t>17,99</t>
  </si>
  <si>
    <t xml:space="preserve">BALANÇO INSTAGRAMÁVEL E BANCADA METÁLICOS </t>
  </si>
  <si>
    <t>ARMAÇÃO DE CORTINA DE CONTENÇÃO EM CONCRETO ARMADO, COM AÇO CA-50 DE 8 MM - MONTAGEM. AF_11/2024</t>
  </si>
  <si>
    <t>14,86</t>
  </si>
  <si>
    <t>100343</t>
  </si>
  <si>
    <t>7.9</t>
  </si>
  <si>
    <t>6.4</t>
  </si>
  <si>
    <t>LUMINÁRIA LED PARA PISCINA 25W - FORNECIMENTO E INSTALAÇÃO</t>
  </si>
  <si>
    <t xml:space="preserve">PLANTIO DE ARBUSTO OU  CERCA VIVA. AF_07/2024 (moréias, guaimbé, entre outras espécies) </t>
  </si>
  <si>
    <t>BANCOS, MURETAS, FLOREIRAS E +</t>
  </si>
  <si>
    <t>ESTRUTURA BÍBLIA EM CONCRETO COM PINTURA</t>
  </si>
  <si>
    <t>TUBULAÇÕES, CONEXÕES, REGISTROS E DEMAIS ACABAMENTOS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</si>
</sst>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
    <numFmt numFmtId="165" formatCode="0.000"/>
  </numFmts>
  <fonts count="19" x14ac:knownFonts="1">
    <font>
      <sz val="11"/>
      <color theme="1"/>
      <name val="Calibri"/>
      <family val="2"/>
      <scheme val="minor"/>
    </font>
    <font>
      <b/>
      <i/>
      <sz val="11"/>
      <color theme="1"/>
      <name val="Calibri"/>
      <family val="2"/>
      <scheme val="minor"/>
    </font>
    <font>
      <b/>
      <sz val="12"/>
      <color theme="1"/>
      <name val="Calibri"/>
      <family val="2"/>
      <scheme val="minor"/>
    </font>
    <font>
      <sz val="10"/>
      <color theme="1"/>
      <name val="Calibri"/>
      <family val="2"/>
      <scheme val="minor"/>
    </font>
    <font>
      <b/>
      <sz val="28"/>
      <color theme="1"/>
      <name val="Calibri"/>
      <family val="2"/>
      <scheme val="minor"/>
    </font>
    <font>
      <sz val="12"/>
      <color theme="1"/>
      <name val="Calibri"/>
      <family val="2"/>
      <scheme val="minor"/>
    </font>
    <font>
      <b/>
      <sz val="11"/>
      <color rgb="FFFF0000"/>
      <name val="Calibri"/>
      <family val="2"/>
      <scheme val="minor"/>
    </font>
    <font>
      <b/>
      <sz val="11"/>
      <color theme="1"/>
      <name val="Calibri"/>
      <family val="2"/>
      <scheme val="minor"/>
    </font>
    <font>
      <b/>
      <sz val="14"/>
      <color theme="1"/>
      <name val="Calibri"/>
      <family val="2"/>
      <scheme val="minor"/>
    </font>
    <font>
      <sz val="11"/>
      <color theme="1"/>
      <name val="Calibri"/>
      <family val="2"/>
      <scheme val="minor"/>
    </font>
    <font>
      <i/>
      <sz val="11"/>
      <color theme="1"/>
      <name val="Calibri"/>
      <family val="2"/>
      <scheme val="minor"/>
    </font>
    <font>
      <sz val="18"/>
      <color theme="1"/>
      <name val="Calibri"/>
      <family val="2"/>
      <scheme val="minor"/>
    </font>
    <font>
      <i/>
      <sz val="11"/>
      <color rgb="FFFF0000"/>
      <name val="Calibri"/>
      <family val="2"/>
      <scheme val="minor"/>
    </font>
    <font>
      <sz val="11"/>
      <color theme="1"/>
      <name val="Arial"/>
      <family val="2"/>
    </font>
    <font>
      <sz val="11"/>
      <name val="Arial"/>
      <family val="2"/>
    </font>
    <font>
      <b/>
      <i/>
      <sz val="11"/>
      <color theme="1"/>
      <name val="Arial"/>
      <family val="2"/>
    </font>
    <font>
      <sz val="10"/>
      <name val="Courier New"/>
    </font>
    <font>
      <sz val="10"/>
      <name val="Courier New"/>
      <family val="3"/>
    </font>
    <font>
      <sz val="8"/>
      <name val="Calibri"/>
      <family val="2"/>
      <scheme val="minor"/>
    </font>
  </fonts>
  <fills count="4">
    <fill>
      <patternFill patternType="none"/>
    </fill>
    <fill>
      <patternFill patternType="gray125"/>
    </fill>
    <fill>
      <patternFill patternType="solid">
        <fgColor theme="0" tint="-0.34998626667073579"/>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top style="thin">
        <color auto="1"/>
      </top>
      <bottom/>
      <diagonal/>
    </border>
    <border>
      <left style="thin">
        <color auto="1"/>
      </left>
      <right/>
      <top/>
      <bottom/>
      <diagonal/>
    </border>
    <border>
      <left/>
      <right style="thin">
        <color auto="1"/>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43" fontId="9" fillId="0" borderId="0" applyFont="0" applyFill="0" applyBorder="0" applyAlignment="0" applyProtection="0"/>
  </cellStyleXfs>
  <cellXfs count="125">
    <xf numFmtId="0" fontId="0" fillId="0" borderId="0" xfId="0"/>
    <xf numFmtId="0" fontId="1" fillId="2" borderId="0" xfId="0" applyFont="1" applyFill="1"/>
    <xf numFmtId="0" fontId="0" fillId="0" borderId="0" xfId="0" applyAlignment="1">
      <alignment horizontal="center" vertical="center"/>
    </xf>
    <xf numFmtId="4" fontId="0" fillId="0" borderId="0" xfId="0" applyNumberFormat="1"/>
    <xf numFmtId="0" fontId="0" fillId="0" borderId="1" xfId="0" applyBorder="1"/>
    <xf numFmtId="0" fontId="3" fillId="0" borderId="0" xfId="0" applyFont="1" applyAlignment="1">
      <alignment horizontal="center"/>
    </xf>
    <xf numFmtId="0" fontId="3" fillId="0" borderId="1" xfId="0" applyFont="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0" xfId="0" applyAlignment="1">
      <alignment horizontal="left"/>
    </xf>
    <xf numFmtId="0" fontId="5" fillId="0" borderId="0" xfId="0" applyFont="1" applyAlignment="1">
      <alignment horizontal="left"/>
    </xf>
    <xf numFmtId="4" fontId="6" fillId="0" borderId="0" xfId="0" applyNumberFormat="1" applyFont="1" applyAlignment="1">
      <alignment horizontal="center" vertical="center"/>
    </xf>
    <xf numFmtId="0" fontId="3" fillId="0" borderId="5" xfId="0" applyFont="1" applyBorder="1" applyAlignment="1">
      <alignment horizontal="center"/>
    </xf>
    <xf numFmtId="4" fontId="7" fillId="0" borderId="0" xfId="0" applyNumberFormat="1" applyFont="1"/>
    <xf numFmtId="0" fontId="0" fillId="0" borderId="6" xfId="0" applyBorder="1"/>
    <xf numFmtId="0" fontId="0" fillId="0" borderId="7" xfId="0" applyBorder="1"/>
    <xf numFmtId="0" fontId="7" fillId="0" borderId="0" xfId="0" applyFont="1"/>
    <xf numFmtId="0" fontId="7" fillId="0" borderId="1" xfId="0" applyFont="1" applyBorder="1"/>
    <xf numFmtId="0" fontId="10" fillId="0" borderId="1" xfId="0" applyFont="1" applyBorder="1"/>
    <xf numFmtId="2" fontId="10" fillId="0" borderId="0" xfId="0" applyNumberFormat="1" applyFont="1"/>
    <xf numFmtId="0" fontId="10" fillId="0" borderId="0" xfId="0" applyFont="1"/>
    <xf numFmtId="2" fontId="0" fillId="0" borderId="0" xfId="0" applyNumberFormat="1"/>
    <xf numFmtId="0" fontId="0" fillId="0" borderId="3" xfId="0" applyBorder="1"/>
    <xf numFmtId="0" fontId="0" fillId="0" borderId="2" xfId="0" applyBorder="1"/>
    <xf numFmtId="0" fontId="0" fillId="0" borderId="2" xfId="0" applyBorder="1" applyAlignment="1">
      <alignment horizontal="center" vertical="center"/>
    </xf>
    <xf numFmtId="0" fontId="10" fillId="0" borderId="2" xfId="0" applyFont="1" applyBorder="1"/>
    <xf numFmtId="43" fontId="10" fillId="0" borderId="2" xfId="1" applyFont="1" applyFill="1" applyBorder="1"/>
    <xf numFmtId="43" fontId="10" fillId="0" borderId="1" xfId="1" applyFont="1" applyFill="1" applyBorder="1"/>
    <xf numFmtId="43" fontId="0" fillId="0" borderId="3" xfId="1" applyFont="1" applyBorder="1"/>
    <xf numFmtId="43" fontId="10" fillId="0" borderId="3" xfId="1" applyFont="1" applyFill="1" applyBorder="1"/>
    <xf numFmtId="43" fontId="0" fillId="0" borderId="3" xfId="1" applyFont="1" applyFill="1" applyBorder="1"/>
    <xf numFmtId="43" fontId="0" fillId="0" borderId="4" xfId="1" applyFont="1" applyFill="1" applyBorder="1"/>
    <xf numFmtId="43" fontId="0" fillId="0" borderId="2" xfId="1" applyFont="1" applyFill="1" applyBorder="1"/>
    <xf numFmtId="43" fontId="0" fillId="0" borderId="1" xfId="1" applyFont="1" applyFill="1" applyBorder="1"/>
    <xf numFmtId="43" fontId="7" fillId="0" borderId="1" xfId="1" applyFont="1" applyBorder="1"/>
    <xf numFmtId="43" fontId="1" fillId="0" borderId="2" xfId="1" applyFont="1" applyBorder="1"/>
    <xf numFmtId="43" fontId="0" fillId="0" borderId="1" xfId="1" applyFont="1" applyBorder="1"/>
    <xf numFmtId="43" fontId="0" fillId="0" borderId="2" xfId="1" applyFont="1" applyBorder="1"/>
    <xf numFmtId="43" fontId="0" fillId="0" borderId="0" xfId="0" applyNumberFormat="1"/>
    <xf numFmtId="0" fontId="3" fillId="0" borderId="6" xfId="0" applyFont="1" applyBorder="1" applyAlignment="1">
      <alignment horizontal="center"/>
    </xf>
    <xf numFmtId="0" fontId="3" fillId="0" borderId="5" xfId="0" applyFont="1" applyBorder="1" applyAlignment="1">
      <alignment horizontal="left"/>
    </xf>
    <xf numFmtId="0" fontId="7" fillId="0" borderId="11" xfId="0" applyFont="1" applyBorder="1"/>
    <xf numFmtId="0" fontId="0" fillId="0" borderId="11" xfId="0" applyBorder="1"/>
    <xf numFmtId="0" fontId="0" fillId="0" borderId="11" xfId="0" applyBorder="1" applyAlignment="1">
      <alignment horizontal="right"/>
    </xf>
    <xf numFmtId="0" fontId="3" fillId="0" borderId="13" xfId="0" applyFont="1" applyBorder="1" applyAlignment="1">
      <alignment horizontal="left"/>
    </xf>
    <xf numFmtId="0" fontId="7" fillId="0" borderId="14" xfId="0" applyFont="1" applyBorder="1"/>
    <xf numFmtId="0" fontId="0" fillId="0" borderId="14" xfId="0" applyBorder="1"/>
    <xf numFmtId="0" fontId="0" fillId="0" borderId="15" xfId="0" applyBorder="1"/>
    <xf numFmtId="0" fontId="0" fillId="0" borderId="5" xfId="0" applyBorder="1"/>
    <xf numFmtId="0" fontId="0" fillId="0" borderId="12" xfId="0" applyBorder="1"/>
    <xf numFmtId="0" fontId="0" fillId="0" borderId="13" xfId="0" applyBorder="1"/>
    <xf numFmtId="0" fontId="0" fillId="0" borderId="14" xfId="0" applyBorder="1" applyAlignment="1">
      <alignment horizontal="left"/>
    </xf>
    <xf numFmtId="0" fontId="0" fillId="2" borderId="3" xfId="0" applyFill="1" applyBorder="1"/>
    <xf numFmtId="0" fontId="2" fillId="2" borderId="1" xfId="0" applyFont="1" applyFill="1" applyBorder="1"/>
    <xf numFmtId="4" fontId="2" fillId="2" borderId="1" xfId="0" applyNumberFormat="1" applyFont="1" applyFill="1" applyBorder="1"/>
    <xf numFmtId="0" fontId="11" fillId="0" borderId="2" xfId="0" applyFont="1" applyBorder="1"/>
    <xf numFmtId="0" fontId="11" fillId="0" borderId="3" xfId="0" applyFont="1" applyBorder="1"/>
    <xf numFmtId="0" fontId="11" fillId="0" borderId="4" xfId="0" applyFont="1" applyBorder="1"/>
    <xf numFmtId="43" fontId="10" fillId="3" borderId="2" xfId="1" applyFont="1" applyFill="1" applyBorder="1"/>
    <xf numFmtId="43" fontId="10" fillId="3" borderId="1" xfId="1" applyFont="1" applyFill="1" applyBorder="1"/>
    <xf numFmtId="0" fontId="10" fillId="3" borderId="1" xfId="1" applyNumberFormat="1" applyFont="1" applyFill="1" applyBorder="1"/>
    <xf numFmtId="43" fontId="12" fillId="0" borderId="0" xfId="0" applyNumberFormat="1" applyFont="1"/>
    <xf numFmtId="0" fontId="10" fillId="3" borderId="2" xfId="1" applyNumberFormat="1" applyFont="1" applyFill="1" applyBorder="1"/>
    <xf numFmtId="43" fontId="0" fillId="3" borderId="2" xfId="1" applyFont="1" applyFill="1" applyBorder="1"/>
    <xf numFmtId="43" fontId="0" fillId="3" borderId="1" xfId="1" applyFont="1" applyFill="1" applyBorder="1"/>
    <xf numFmtId="2" fontId="7" fillId="0" borderId="1" xfId="1" applyNumberFormat="1" applyFont="1" applyBorder="1"/>
    <xf numFmtId="17" fontId="7" fillId="0" borderId="12" xfId="0" applyNumberFormat="1" applyFont="1" applyBorder="1" applyAlignment="1">
      <alignment horizontal="left"/>
    </xf>
    <xf numFmtId="0" fontId="13" fillId="0" borderId="1" xfId="0" applyFont="1" applyBorder="1"/>
    <xf numFmtId="4" fontId="13" fillId="0" borderId="1" xfId="0" applyNumberFormat="1" applyFont="1" applyBorder="1"/>
    <xf numFmtId="0" fontId="14" fillId="0" borderId="1" xfId="0" applyFont="1" applyBorder="1" applyAlignment="1">
      <alignment horizontal="left"/>
    </xf>
    <xf numFmtId="0" fontId="14" fillId="0" borderId="1" xfId="0" applyFont="1" applyBorder="1" applyAlignment="1">
      <alignment horizontal="left" wrapText="1"/>
    </xf>
    <xf numFmtId="0" fontId="14" fillId="0" borderId="1" xfId="0" applyFont="1" applyBorder="1" applyAlignment="1">
      <alignment horizontal="right"/>
    </xf>
    <xf numFmtId="0" fontId="13" fillId="0" borderId="1" xfId="0" applyFont="1" applyBorder="1" applyAlignment="1">
      <alignment horizontal="center"/>
    </xf>
    <xf numFmtId="0" fontId="14" fillId="0" borderId="1" xfId="0" applyFont="1" applyBorder="1" applyAlignment="1">
      <alignment horizontal="center"/>
    </xf>
    <xf numFmtId="0" fontId="14" fillId="0" borderId="1" xfId="0" applyFont="1" applyBorder="1" applyAlignment="1">
      <alignment wrapText="1"/>
    </xf>
    <xf numFmtId="0" fontId="13" fillId="0" borderId="1" xfId="0" applyFont="1" applyBorder="1" applyAlignment="1">
      <alignment wrapText="1"/>
    </xf>
    <xf numFmtId="0" fontId="13" fillId="0" borderId="1" xfId="0" applyFont="1" applyBorder="1" applyAlignment="1">
      <alignment horizontal="right"/>
    </xf>
    <xf numFmtId="43" fontId="0" fillId="0" borderId="14" xfId="1" applyFont="1" applyFill="1" applyBorder="1"/>
    <xf numFmtId="0" fontId="0" fillId="0" borderId="0" xfId="0" applyAlignment="1">
      <alignment horizontal="center"/>
    </xf>
    <xf numFmtId="0" fontId="0" fillId="0" borderId="6" xfId="0" applyBorder="1" applyAlignment="1">
      <alignment horizontal="center"/>
    </xf>
    <xf numFmtId="0" fontId="13" fillId="0" borderId="1" xfId="0" applyFont="1" applyBorder="1" applyAlignment="1">
      <alignment vertical="justify"/>
    </xf>
    <xf numFmtId="0" fontId="15" fillId="2" borderId="1" xfId="0" applyFont="1" applyFill="1" applyBorder="1" applyAlignment="1">
      <alignment horizontal="center"/>
    </xf>
    <xf numFmtId="0" fontId="15" fillId="2" borderId="1" xfId="0" applyFont="1" applyFill="1" applyBorder="1"/>
    <xf numFmtId="4" fontId="15" fillId="2" borderId="1" xfId="0" applyNumberFormat="1" applyFont="1" applyFill="1" applyBorder="1"/>
    <xf numFmtId="0" fontId="14" fillId="0" borderId="0" xfId="0" applyFont="1" applyAlignment="1">
      <alignment horizontal="right"/>
    </xf>
    <xf numFmtId="0" fontId="16" fillId="0" borderId="0" xfId="0" applyFont="1" applyAlignment="1">
      <alignment horizontal="center"/>
    </xf>
    <xf numFmtId="0" fontId="16" fillId="0" borderId="0" xfId="0" applyFont="1" applyAlignment="1">
      <alignment horizontal="right"/>
    </xf>
    <xf numFmtId="0" fontId="17" fillId="0" borderId="0" xfId="0" applyFont="1" applyAlignment="1">
      <alignment horizontal="right"/>
    </xf>
    <xf numFmtId="0" fontId="13" fillId="0" borderId="1" xfId="0" applyFont="1" applyBorder="1" applyAlignment="1">
      <alignment horizontal="left"/>
    </xf>
    <xf numFmtId="4" fontId="13" fillId="0" borderId="1" xfId="0" applyNumberFormat="1" applyFont="1" applyBorder="1" applyAlignment="1">
      <alignment horizontal="right"/>
    </xf>
    <xf numFmtId="0" fontId="14" fillId="0" borderId="1" xfId="0" applyFont="1" applyBorder="1"/>
    <xf numFmtId="4" fontId="14" fillId="0" borderId="1" xfId="0" applyNumberFormat="1" applyFont="1" applyBorder="1"/>
    <xf numFmtId="0" fontId="14" fillId="0" borderId="0" xfId="0" applyFont="1" applyAlignment="1">
      <alignment horizontal="center"/>
    </xf>
    <xf numFmtId="0" fontId="14" fillId="0" borderId="0" xfId="0" applyFont="1" applyAlignment="1">
      <alignment horizontal="left" wrapText="1"/>
    </xf>
    <xf numFmtId="4" fontId="0" fillId="0" borderId="1" xfId="0" applyNumberFormat="1" applyBorder="1"/>
    <xf numFmtId="164" fontId="15" fillId="2" borderId="1" xfId="0" applyNumberFormat="1" applyFont="1" applyFill="1" applyBorder="1"/>
    <xf numFmtId="164" fontId="13" fillId="0" borderId="1" xfId="0" applyNumberFormat="1" applyFont="1" applyBorder="1"/>
    <xf numFmtId="164" fontId="13" fillId="0" borderId="1" xfId="0" applyNumberFormat="1" applyFont="1" applyBorder="1" applyAlignment="1">
      <alignment horizontal="right"/>
    </xf>
    <xf numFmtId="164" fontId="14" fillId="0" borderId="1" xfId="0" applyNumberFormat="1" applyFont="1" applyBorder="1"/>
    <xf numFmtId="165" fontId="13" fillId="0" borderId="1" xfId="0" applyNumberFormat="1" applyFont="1" applyBorder="1"/>
    <xf numFmtId="165" fontId="13" fillId="0" borderId="1" xfId="0" applyNumberFormat="1" applyFont="1" applyBorder="1" applyAlignment="1">
      <alignment horizontal="right"/>
    </xf>
    <xf numFmtId="165" fontId="14" fillId="0" borderId="1" xfId="0" applyNumberFormat="1" applyFont="1" applyBorder="1" applyAlignment="1">
      <alignment horizontal="right"/>
    </xf>
    <xf numFmtId="0" fontId="0" fillId="0" borderId="0" xfId="0" applyAlignment="1">
      <alignment horizontal="center"/>
    </xf>
    <xf numFmtId="0" fontId="0" fillId="0" borderId="6" xfId="0" applyBorder="1" applyAlignment="1">
      <alignment horizontal="center"/>
    </xf>
    <xf numFmtId="0" fontId="0" fillId="0" borderId="6" xfId="0" applyBorder="1" applyAlignment="1">
      <alignment horizontal="center" wrapText="1"/>
    </xf>
    <xf numFmtId="0" fontId="0" fillId="0" borderId="0" xfId="0" applyAlignment="1">
      <alignment horizontal="center" wrapText="1"/>
    </xf>
    <xf numFmtId="0" fontId="3" fillId="2" borderId="2" xfId="0" applyFont="1" applyFill="1" applyBorder="1" applyAlignment="1">
      <alignment horizontal="left"/>
    </xf>
    <xf numFmtId="0" fontId="3" fillId="2" borderId="3" xfId="0" applyFont="1" applyFill="1" applyBorder="1" applyAlignment="1">
      <alignment horizontal="left"/>
    </xf>
    <xf numFmtId="165" fontId="15" fillId="2" borderId="1" xfId="0" applyNumberFormat="1" applyFont="1" applyFill="1" applyBorder="1" applyAlignment="1">
      <alignment horizontal="right"/>
    </xf>
    <xf numFmtId="0" fontId="4" fillId="0" borderId="5" xfId="0" applyFont="1" applyBorder="1" applyAlignment="1">
      <alignment horizontal="center"/>
    </xf>
    <xf numFmtId="0" fontId="4" fillId="0" borderId="11" xfId="0" applyFont="1" applyBorder="1" applyAlignment="1">
      <alignment horizontal="center"/>
    </xf>
    <xf numFmtId="0" fontId="4" fillId="0" borderId="12" xfId="0" applyFont="1" applyBorder="1" applyAlignment="1">
      <alignment horizontal="center"/>
    </xf>
    <xf numFmtId="0" fontId="8" fillId="0" borderId="2" xfId="0" applyFont="1" applyBorder="1" applyAlignment="1">
      <alignment horizontal="center"/>
    </xf>
    <xf numFmtId="0" fontId="8" fillId="0" borderId="3" xfId="0" applyFont="1" applyBorder="1" applyAlignment="1">
      <alignment horizontal="center"/>
    </xf>
    <xf numFmtId="0" fontId="8" fillId="0" borderId="4" xfId="0" applyFont="1" applyBorder="1" applyAlignment="1">
      <alignment horizontal="center"/>
    </xf>
    <xf numFmtId="0" fontId="0" fillId="0" borderId="7" xfId="0" applyBorder="1" applyAlignment="1">
      <alignment horizontal="center"/>
    </xf>
    <xf numFmtId="0" fontId="3" fillId="0" borderId="2"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1" fillId="2" borderId="0" xfId="0" applyFont="1" applyFill="1" applyAlignment="1">
      <alignment horizontal="center"/>
    </xf>
    <xf numFmtId="0" fontId="0" fillId="0" borderId="2" xfId="0" applyBorder="1" applyAlignment="1">
      <alignment horizontal="center" vertical="center"/>
    </xf>
    <xf numFmtId="0" fontId="0" fillId="0" borderId="4" xfId="0" applyBorder="1" applyAlignment="1">
      <alignment horizontal="center" vertical="center"/>
    </xf>
    <xf numFmtId="0" fontId="4" fillId="0" borderId="8" xfId="0" applyFont="1" applyBorder="1" applyAlignment="1">
      <alignment horizontal="center"/>
    </xf>
    <xf numFmtId="0" fontId="4" fillId="0" borderId="9" xfId="0" applyFont="1" applyBorder="1" applyAlignment="1">
      <alignment horizontal="center"/>
    </xf>
    <xf numFmtId="0" fontId="4" fillId="0" borderId="10" xfId="0" applyFont="1" applyBorder="1" applyAlignment="1">
      <alignment horizontal="center"/>
    </xf>
  </cellXfs>
  <cellStyles count="2">
    <cellStyle name="Normal" xfId="0" builtinId="0"/>
    <cellStyle name="Vírgula" xfId="1"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Users\Arquitetura\Desktop\GEST&#195;O%202021\PRA&#199;A%20AUGUSTO%20TRAMONTINI\PROPOSTA%20FINAL\Users\Win%207\Desktop\Magliani\Hospital\Atualiza&#231;&#227;o%20Agosto%202018\Planilha%20atualizada%2013%2004.xlsm"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D:\2025\PRA&#199;A%20AUGUSTO%20TRAMONTINI%20CORRE&#199;&#195;O\CRONOGRAMA%20ALTERADO%20SEM%20ARREDONDAMENTO%20AUTOM&#193;TICO%20-%20PRA&#199;A%20AUGUSTO%20TRAMONTINI.xlsx" TargetMode="External"/><Relationship Id="rId1" Type="http://schemas.openxmlformats.org/officeDocument/2006/relationships/externalLinkPath" Target="/Users/Planejamento/Desktop/CRONOGRAMA%20ALTERADO%20SEM%20ARREDONDAMENTO%20AUTOM&#193;TICO%20-%20PRA&#199;A%20AUGUSTO%20TRAMONTINI.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sheetName val="BM"/>
    </sheetNames>
    <sheetDataSet>
      <sheetData sheetId="0">
        <row r="36">
          <cell r="A36" t="str">
            <v>Empreitada Preço Global</v>
          </cell>
        </row>
      </sheetData>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BM1 IVAI (2)"/>
      <sheetName val="crono capão"/>
      <sheetName val="Capão Bonito"/>
      <sheetName val="crono ivai"/>
      <sheetName val="PRAÇA"/>
    </sheetNames>
    <sheetDataSet>
      <sheetData sheetId="0"/>
      <sheetData sheetId="1"/>
      <sheetData sheetId="2"/>
      <sheetData sheetId="3"/>
      <sheetData sheetId="4">
        <row r="6">
          <cell r="H6"/>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Z171"/>
  <sheetViews>
    <sheetView tabSelected="1" zoomScale="85" zoomScaleNormal="85" workbookViewId="0">
      <selection activeCell="C166" sqref="C166"/>
    </sheetView>
  </sheetViews>
  <sheetFormatPr defaultRowHeight="15" x14ac:dyDescent="0.25"/>
  <cols>
    <col min="1" max="1" width="14.28515625" style="5" customWidth="1"/>
    <col min="2" max="2" width="6.42578125" customWidth="1"/>
    <col min="3" max="3" width="69.85546875" customWidth="1"/>
    <col min="5" max="5" width="12.85546875" customWidth="1"/>
    <col min="6" max="7" width="13" customWidth="1"/>
    <col min="8" max="8" width="44.7109375" bestFit="1" customWidth="1"/>
    <col min="9" max="9" width="11.5703125" customWidth="1"/>
  </cols>
  <sheetData>
    <row r="1" spans="1:26" ht="36" x14ac:dyDescent="0.55000000000000004">
      <c r="A1" s="109" t="s">
        <v>26</v>
      </c>
      <c r="B1" s="110"/>
      <c r="C1" s="110"/>
      <c r="D1" s="110"/>
      <c r="E1" s="110"/>
      <c r="F1" s="110"/>
      <c r="G1" s="110"/>
      <c r="H1" s="111"/>
    </row>
    <row r="2" spans="1:26" x14ac:dyDescent="0.25">
      <c r="A2" s="40" t="s">
        <v>27</v>
      </c>
      <c r="B2" s="41" t="s">
        <v>127</v>
      </c>
      <c r="C2" s="42"/>
      <c r="D2" s="48" t="s">
        <v>37</v>
      </c>
      <c r="E2" s="43"/>
      <c r="F2" s="49"/>
      <c r="G2" s="42" t="s">
        <v>49</v>
      </c>
      <c r="H2" s="66">
        <v>45627</v>
      </c>
    </row>
    <row r="3" spans="1:26" x14ac:dyDescent="0.25">
      <c r="A3" s="44" t="s">
        <v>36</v>
      </c>
      <c r="B3" s="45" t="s">
        <v>81</v>
      </c>
      <c r="C3" s="46"/>
      <c r="D3" s="50" t="s">
        <v>38</v>
      </c>
      <c r="E3" s="51">
        <v>27.6</v>
      </c>
      <c r="F3" s="47" t="s">
        <v>78</v>
      </c>
      <c r="G3" s="46" t="s">
        <v>79</v>
      </c>
      <c r="H3" s="47"/>
    </row>
    <row r="4" spans="1:26" ht="18.75" x14ac:dyDescent="0.3">
      <c r="A4" s="112" t="s">
        <v>80</v>
      </c>
      <c r="B4" s="113"/>
      <c r="C4" s="113"/>
      <c r="D4" s="113"/>
      <c r="E4" s="113"/>
      <c r="F4" s="113"/>
      <c r="G4" s="113"/>
      <c r="H4" s="114"/>
    </row>
    <row r="5" spans="1:26" ht="13.5" customHeight="1" x14ac:dyDescent="0.25">
      <c r="A5" s="12"/>
      <c r="E5" s="103" t="s">
        <v>25</v>
      </c>
      <c r="F5" s="102"/>
      <c r="G5" s="102"/>
      <c r="H5" s="115"/>
    </row>
    <row r="6" spans="1:26" hidden="1" x14ac:dyDescent="0.25">
      <c r="A6" s="39"/>
      <c r="H6" s="15"/>
    </row>
    <row r="7" spans="1:26" ht="30.75" customHeight="1" x14ac:dyDescent="0.25">
      <c r="A7" s="6" t="s">
        <v>85</v>
      </c>
      <c r="B7" s="7" t="s">
        <v>20</v>
      </c>
      <c r="C7" s="7" t="s">
        <v>21</v>
      </c>
      <c r="D7" s="7" t="s">
        <v>18</v>
      </c>
      <c r="E7" s="7" t="s">
        <v>22</v>
      </c>
      <c r="F7" s="8" t="s">
        <v>23</v>
      </c>
      <c r="G7" s="8" t="s">
        <v>48</v>
      </c>
      <c r="H7" s="8" t="s">
        <v>24</v>
      </c>
      <c r="I7" s="2"/>
      <c r="J7" s="2"/>
      <c r="K7" s="2"/>
      <c r="L7" s="2"/>
    </row>
    <row r="8" spans="1:26" ht="14.25" customHeight="1" x14ac:dyDescent="0.25">
      <c r="A8" s="116"/>
      <c r="B8" s="117"/>
      <c r="C8" s="117"/>
      <c r="D8" s="117"/>
      <c r="E8" s="117"/>
      <c r="F8" s="117"/>
      <c r="G8" s="117"/>
      <c r="H8" s="118"/>
      <c r="I8" s="11"/>
      <c r="J8" s="2"/>
      <c r="K8" s="2"/>
      <c r="L8" s="2"/>
    </row>
    <row r="9" spans="1:26" s="1" customFormat="1" x14ac:dyDescent="0.25">
      <c r="A9" s="81"/>
      <c r="B9" s="82">
        <v>1</v>
      </c>
      <c r="C9" s="82" t="s">
        <v>0</v>
      </c>
      <c r="D9" s="82"/>
      <c r="E9" s="82"/>
      <c r="F9" s="83"/>
      <c r="G9" s="83"/>
      <c r="H9" s="95">
        <f>SUM(H10:H16)</f>
        <v>39403.105800000005</v>
      </c>
      <c r="K9" s="119"/>
      <c r="L9" s="119"/>
      <c r="M9" s="119"/>
      <c r="N9" s="119"/>
      <c r="O9" s="119"/>
      <c r="P9" s="119"/>
      <c r="Q9" s="119"/>
      <c r="R9" s="119"/>
      <c r="S9" s="119"/>
      <c r="T9" s="119"/>
      <c r="U9" s="119"/>
      <c r="V9" s="119"/>
      <c r="W9" s="119"/>
    </row>
    <row r="10" spans="1:26" x14ac:dyDescent="0.25">
      <c r="A10" s="72">
        <v>4813</v>
      </c>
      <c r="B10" s="67" t="s">
        <v>1</v>
      </c>
      <c r="C10" s="67" t="s">
        <v>183</v>
      </c>
      <c r="D10" s="67" t="s">
        <v>41</v>
      </c>
      <c r="E10" s="67">
        <v>3.75</v>
      </c>
      <c r="F10" s="76">
        <v>400</v>
      </c>
      <c r="G10" s="68">
        <f>(F10*E3/100)+F10</f>
        <v>510.4</v>
      </c>
      <c r="H10" s="96">
        <f t="shared" ref="H10:H15" si="0">E10*G10</f>
        <v>1914</v>
      </c>
      <c r="I10" s="103"/>
      <c r="J10" s="102"/>
      <c r="K10" s="102"/>
      <c r="L10" s="102"/>
      <c r="M10" s="102"/>
      <c r="N10" s="102"/>
      <c r="O10" s="102"/>
      <c r="P10" s="102"/>
      <c r="Q10" s="102"/>
      <c r="R10" s="102"/>
      <c r="S10" s="102"/>
      <c r="T10" s="102"/>
      <c r="U10" s="102"/>
      <c r="V10" s="102"/>
      <c r="W10" s="102"/>
      <c r="X10" s="102"/>
    </row>
    <row r="11" spans="1:26" ht="22.5" customHeight="1" x14ac:dyDescent="0.25">
      <c r="A11" s="92" t="s">
        <v>278</v>
      </c>
      <c r="B11" s="67" t="s">
        <v>2</v>
      </c>
      <c r="C11" s="75" t="s">
        <v>277</v>
      </c>
      <c r="D11" s="67" t="s">
        <v>19</v>
      </c>
      <c r="E11" s="67">
        <v>195</v>
      </c>
      <c r="F11" s="86" t="s">
        <v>279</v>
      </c>
      <c r="G11" s="68">
        <f>(F11*E3/100)+F11</f>
        <v>98.060599999999994</v>
      </c>
      <c r="H11" s="96">
        <f t="shared" si="0"/>
        <v>19121.816999999999</v>
      </c>
      <c r="I11" s="103"/>
      <c r="J11" s="102"/>
      <c r="K11" s="102"/>
      <c r="L11" s="102"/>
      <c r="M11" s="102"/>
      <c r="N11" s="102"/>
      <c r="O11" s="102"/>
      <c r="P11" s="102"/>
      <c r="Q11" s="102"/>
      <c r="R11" s="102"/>
      <c r="S11" s="102"/>
      <c r="T11" s="102"/>
      <c r="U11" s="102"/>
      <c r="V11" s="102"/>
      <c r="W11" s="102"/>
      <c r="X11" s="102"/>
      <c r="Y11" s="102"/>
      <c r="Z11" s="102"/>
    </row>
    <row r="12" spans="1:26" ht="20.25" customHeight="1" x14ac:dyDescent="0.25">
      <c r="A12" s="73" t="s">
        <v>88</v>
      </c>
      <c r="B12" s="67" t="s">
        <v>3</v>
      </c>
      <c r="C12" s="74" t="s">
        <v>89</v>
      </c>
      <c r="D12" s="67" t="s">
        <v>90</v>
      </c>
      <c r="E12" s="67">
        <v>6</v>
      </c>
      <c r="F12" s="68">
        <v>930</v>
      </c>
      <c r="G12" s="68">
        <f>(F12*E3/100)+F12</f>
        <v>1186.68</v>
      </c>
      <c r="H12" s="96">
        <f t="shared" si="0"/>
        <v>7120.08</v>
      </c>
      <c r="I12" s="103"/>
      <c r="J12" s="102"/>
      <c r="K12" s="102"/>
      <c r="L12" s="102"/>
      <c r="M12" s="102"/>
      <c r="N12" s="102"/>
      <c r="O12" s="102"/>
      <c r="P12" s="102"/>
      <c r="Q12" s="102"/>
      <c r="R12" s="102"/>
      <c r="S12" s="102"/>
      <c r="T12" s="102"/>
      <c r="U12" s="102"/>
      <c r="V12" s="102"/>
      <c r="W12" s="102"/>
      <c r="X12" s="102"/>
    </row>
    <row r="13" spans="1:26" ht="20.25" customHeight="1" x14ac:dyDescent="0.25">
      <c r="A13" s="73" t="s">
        <v>88</v>
      </c>
      <c r="B13" s="67" t="s">
        <v>4</v>
      </c>
      <c r="C13" s="74" t="s">
        <v>91</v>
      </c>
      <c r="D13" s="67" t="s">
        <v>43</v>
      </c>
      <c r="E13" s="67">
        <v>1</v>
      </c>
      <c r="F13" s="68">
        <v>615</v>
      </c>
      <c r="G13" s="68">
        <f>(F13*E3/100)+F13</f>
        <v>784.74</v>
      </c>
      <c r="H13" s="96">
        <f t="shared" si="0"/>
        <v>784.74</v>
      </c>
      <c r="I13" s="103"/>
      <c r="J13" s="102"/>
      <c r="K13" s="102"/>
      <c r="L13" s="102"/>
      <c r="M13" s="102"/>
      <c r="N13" s="102"/>
      <c r="O13" s="102"/>
      <c r="P13" s="102"/>
      <c r="Q13" s="102"/>
      <c r="R13" s="102"/>
      <c r="S13" s="102"/>
      <c r="T13" s="102"/>
      <c r="U13" s="102"/>
      <c r="V13" s="102"/>
      <c r="W13" s="102"/>
      <c r="X13" s="102"/>
    </row>
    <row r="14" spans="1:26" ht="18.75" customHeight="1" x14ac:dyDescent="0.25">
      <c r="A14" s="85" t="s">
        <v>280</v>
      </c>
      <c r="B14" s="67" t="s">
        <v>5</v>
      </c>
      <c r="C14" s="74" t="s">
        <v>283</v>
      </c>
      <c r="D14" s="67" t="s">
        <v>126</v>
      </c>
      <c r="E14" s="67">
        <v>300</v>
      </c>
      <c r="F14" s="71" t="s">
        <v>281</v>
      </c>
      <c r="G14" s="68">
        <f>(F14*E4/100)+F14</f>
        <v>22.12</v>
      </c>
      <c r="H14" s="96">
        <f t="shared" si="0"/>
        <v>6636</v>
      </c>
      <c r="I14" s="79"/>
      <c r="J14" s="78"/>
      <c r="K14" s="78"/>
      <c r="L14" s="78"/>
      <c r="M14" s="78"/>
      <c r="N14" s="78"/>
      <c r="O14" s="78"/>
      <c r="P14" s="78"/>
      <c r="Q14" s="78"/>
      <c r="R14" s="78"/>
      <c r="S14" s="78"/>
      <c r="T14" s="78"/>
      <c r="U14" s="78"/>
      <c r="V14" s="78"/>
      <c r="W14" s="78"/>
      <c r="X14" s="78"/>
    </row>
    <row r="15" spans="1:26" ht="21" customHeight="1" x14ac:dyDescent="0.25">
      <c r="A15" s="72">
        <v>2706</v>
      </c>
      <c r="B15" s="67" t="s">
        <v>282</v>
      </c>
      <c r="C15" s="67" t="s">
        <v>125</v>
      </c>
      <c r="D15" s="67" t="s">
        <v>126</v>
      </c>
      <c r="E15" s="67">
        <v>30</v>
      </c>
      <c r="F15" s="76" t="s">
        <v>287</v>
      </c>
      <c r="G15" s="68">
        <f>(F15*E3/100)+F15</f>
        <v>127.54895999999999</v>
      </c>
      <c r="H15" s="96">
        <f t="shared" si="0"/>
        <v>3826.4687999999996</v>
      </c>
      <c r="I15" s="103"/>
      <c r="J15" s="102"/>
      <c r="K15" s="102"/>
      <c r="L15" s="102"/>
      <c r="M15" s="102"/>
      <c r="N15" s="102"/>
      <c r="O15" s="102"/>
      <c r="P15" s="102"/>
      <c r="Q15" s="102"/>
      <c r="R15" s="102"/>
      <c r="S15" s="102"/>
      <c r="T15" s="102"/>
      <c r="U15" s="102"/>
      <c r="V15" s="102"/>
      <c r="W15" s="102"/>
      <c r="X15" s="102"/>
    </row>
    <row r="16" spans="1:26" x14ac:dyDescent="0.25">
      <c r="A16" s="72"/>
      <c r="B16" s="67"/>
      <c r="C16" s="74"/>
      <c r="D16" s="67"/>
      <c r="E16" s="67"/>
      <c r="F16" s="68"/>
      <c r="G16" s="68"/>
      <c r="H16" s="68"/>
    </row>
    <row r="17" spans="1:24" s="1" customFormat="1" x14ac:dyDescent="0.25">
      <c r="A17" s="81"/>
      <c r="B17" s="82">
        <v>2</v>
      </c>
      <c r="C17" s="82" t="s">
        <v>92</v>
      </c>
      <c r="D17" s="82"/>
      <c r="E17" s="82"/>
      <c r="F17" s="83"/>
      <c r="G17" s="83"/>
      <c r="H17" s="95">
        <f>SUM(H18:H31)</f>
        <v>20030.267624399999</v>
      </c>
    </row>
    <row r="18" spans="1:24" ht="39.75" customHeight="1" x14ac:dyDescent="0.25">
      <c r="A18" s="73" t="s">
        <v>95</v>
      </c>
      <c r="B18" s="88" t="s">
        <v>6</v>
      </c>
      <c r="C18" s="70" t="s">
        <v>93</v>
      </c>
      <c r="D18" s="88" t="s">
        <v>86</v>
      </c>
      <c r="E18" s="76">
        <v>4.55</v>
      </c>
      <c r="F18" s="71" t="s">
        <v>288</v>
      </c>
      <c r="G18" s="89">
        <f>(F18*E3/100)+F18</f>
        <v>69.108159999999998</v>
      </c>
      <c r="H18" s="97">
        <f t="shared" ref="H18:H21" si="1">E18*G18</f>
        <v>314.44212799999997</v>
      </c>
      <c r="I18" s="103"/>
      <c r="J18" s="102"/>
      <c r="K18" s="102"/>
      <c r="L18" s="102"/>
      <c r="M18" s="102"/>
      <c r="N18" s="102"/>
      <c r="O18" s="102"/>
      <c r="P18" s="102"/>
      <c r="Q18" s="102"/>
      <c r="R18" s="102"/>
      <c r="S18" s="102"/>
      <c r="T18" s="102"/>
      <c r="U18" s="102"/>
      <c r="V18" s="102"/>
      <c r="W18" s="102"/>
      <c r="X18" s="102"/>
    </row>
    <row r="19" spans="1:24" ht="41.25" customHeight="1" x14ac:dyDescent="0.25">
      <c r="A19" s="73" t="s">
        <v>98</v>
      </c>
      <c r="B19" s="88" t="s">
        <v>7</v>
      </c>
      <c r="C19" s="70" t="s">
        <v>94</v>
      </c>
      <c r="D19" s="88" t="s">
        <v>41</v>
      </c>
      <c r="E19" s="71" t="s">
        <v>289</v>
      </c>
      <c r="F19" s="71" t="s">
        <v>264</v>
      </c>
      <c r="G19" s="89">
        <f>(F19*E3/100)+F19</f>
        <v>24.971320000000002</v>
      </c>
      <c r="H19" s="97">
        <f t="shared" si="1"/>
        <v>541.12850440000011</v>
      </c>
      <c r="I19" s="103"/>
      <c r="J19" s="102"/>
      <c r="K19" s="102"/>
      <c r="L19" s="102"/>
      <c r="M19" s="102"/>
      <c r="N19" s="102"/>
      <c r="O19" s="102"/>
      <c r="P19" s="102"/>
      <c r="Q19" s="102"/>
      <c r="R19" s="102"/>
      <c r="S19" s="102"/>
      <c r="T19" s="102"/>
      <c r="U19" s="102"/>
      <c r="V19" s="102"/>
      <c r="W19" s="102"/>
      <c r="X19" s="102"/>
    </row>
    <row r="20" spans="1:24" ht="40.5" customHeight="1" x14ac:dyDescent="0.25">
      <c r="A20" s="73" t="s">
        <v>97</v>
      </c>
      <c r="B20" s="88" t="s">
        <v>8</v>
      </c>
      <c r="C20" s="70" t="s">
        <v>96</v>
      </c>
      <c r="D20" s="88" t="s">
        <v>86</v>
      </c>
      <c r="E20" s="71">
        <v>2.94</v>
      </c>
      <c r="F20" s="71" t="s">
        <v>290</v>
      </c>
      <c r="G20" s="89">
        <f>(F20*E3/100)+F20</f>
        <v>323.46600000000001</v>
      </c>
      <c r="H20" s="97">
        <f t="shared" si="1"/>
        <v>950.99004000000002</v>
      </c>
      <c r="I20" s="103"/>
      <c r="J20" s="102"/>
      <c r="K20" s="102"/>
      <c r="L20" s="102"/>
      <c r="M20" s="102"/>
      <c r="N20" s="102"/>
      <c r="O20" s="102"/>
      <c r="P20" s="102"/>
      <c r="Q20" s="102"/>
      <c r="R20" s="102"/>
      <c r="S20" s="102"/>
      <c r="T20" s="102"/>
      <c r="U20" s="102"/>
      <c r="V20" s="102"/>
      <c r="W20" s="102"/>
      <c r="X20" s="102"/>
    </row>
    <row r="21" spans="1:24" ht="57" customHeight="1" x14ac:dyDescent="0.25">
      <c r="A21" s="73" t="s">
        <v>99</v>
      </c>
      <c r="B21" s="88" t="s">
        <v>39</v>
      </c>
      <c r="C21" s="70" t="s">
        <v>101</v>
      </c>
      <c r="D21" s="88" t="s">
        <v>86</v>
      </c>
      <c r="E21" s="76">
        <v>5</v>
      </c>
      <c r="F21" s="71" t="s">
        <v>291</v>
      </c>
      <c r="G21" s="89">
        <f>(F21*E3/100)+F21</f>
        <v>694.51404000000002</v>
      </c>
      <c r="H21" s="97">
        <f t="shared" si="1"/>
        <v>3472.5702000000001</v>
      </c>
      <c r="I21" s="103"/>
      <c r="J21" s="102"/>
      <c r="K21" s="102"/>
      <c r="L21" s="102"/>
      <c r="M21" s="102"/>
      <c r="N21" s="102"/>
      <c r="O21" s="102"/>
      <c r="P21" s="102"/>
      <c r="Q21" s="102"/>
      <c r="R21" s="102"/>
      <c r="S21" s="102"/>
      <c r="T21" s="102"/>
      <c r="U21" s="102"/>
      <c r="V21" s="102"/>
      <c r="W21" s="102"/>
      <c r="X21" s="102"/>
    </row>
    <row r="22" spans="1:24" ht="35.25" customHeight="1" x14ac:dyDescent="0.25">
      <c r="A22" s="73" t="s">
        <v>100</v>
      </c>
      <c r="B22" s="88" t="s">
        <v>42</v>
      </c>
      <c r="C22" s="70" t="s">
        <v>405</v>
      </c>
      <c r="D22" s="88" t="s">
        <v>41</v>
      </c>
      <c r="E22" s="76">
        <v>300</v>
      </c>
      <c r="F22" s="71" t="s">
        <v>292</v>
      </c>
      <c r="G22" s="89">
        <f>(F22*E3/100)+F22</f>
        <v>19.0124</v>
      </c>
      <c r="H22" s="97">
        <f>E22*G22</f>
        <v>5703.72</v>
      </c>
      <c r="I22" s="103"/>
      <c r="J22" s="102"/>
      <c r="K22" s="102"/>
      <c r="L22" s="102"/>
      <c r="M22" s="102"/>
      <c r="N22" s="102"/>
      <c r="O22" s="102"/>
      <c r="P22" s="102"/>
      <c r="Q22" s="102"/>
      <c r="R22" s="102"/>
      <c r="S22" s="102"/>
      <c r="T22" s="102"/>
      <c r="U22" s="102"/>
      <c r="V22" s="102"/>
      <c r="W22" s="102"/>
      <c r="X22" s="102"/>
    </row>
    <row r="23" spans="1:24" ht="30" customHeight="1" x14ac:dyDescent="0.25">
      <c r="A23" s="73" t="s">
        <v>103</v>
      </c>
      <c r="B23" s="88" t="s">
        <v>50</v>
      </c>
      <c r="C23" s="70" t="s">
        <v>102</v>
      </c>
      <c r="D23" s="88" t="s">
        <v>41</v>
      </c>
      <c r="E23" s="76">
        <v>7.56</v>
      </c>
      <c r="F23" s="71" t="s">
        <v>293</v>
      </c>
      <c r="G23" s="89">
        <f>(F23*E3/100)+F23</f>
        <v>11.547800000000001</v>
      </c>
      <c r="H23" s="97">
        <f t="shared" ref="H23" si="2">E23*G23</f>
        <v>87.301367999999997</v>
      </c>
      <c r="I23" s="103"/>
      <c r="J23" s="102"/>
      <c r="K23" s="102"/>
      <c r="L23" s="102"/>
      <c r="M23" s="102"/>
      <c r="N23" s="102"/>
      <c r="O23" s="102"/>
      <c r="P23" s="102"/>
      <c r="Q23" s="102"/>
      <c r="R23" s="102"/>
      <c r="S23" s="102"/>
      <c r="T23" s="102"/>
      <c r="U23" s="102"/>
      <c r="V23" s="102"/>
      <c r="W23" s="102"/>
      <c r="X23" s="102"/>
    </row>
    <row r="24" spans="1:24" ht="42.75" customHeight="1" x14ac:dyDescent="0.25">
      <c r="A24" s="73" t="s">
        <v>104</v>
      </c>
      <c r="B24" s="88" t="s">
        <v>51</v>
      </c>
      <c r="C24" s="70" t="s">
        <v>105</v>
      </c>
      <c r="D24" s="88" t="s">
        <v>41</v>
      </c>
      <c r="E24" s="76">
        <v>6.4</v>
      </c>
      <c r="F24" s="71" t="s">
        <v>294</v>
      </c>
      <c r="G24" s="89">
        <f>(F24*E3/100)+F24</f>
        <v>29.807359999999999</v>
      </c>
      <c r="H24" s="97">
        <f>E24*G24</f>
        <v>190.76710400000002</v>
      </c>
      <c r="I24" s="103"/>
      <c r="J24" s="102"/>
      <c r="K24" s="102"/>
      <c r="L24" s="102"/>
      <c r="M24" s="102"/>
      <c r="N24" s="102"/>
      <c r="O24" s="102"/>
      <c r="P24" s="102"/>
      <c r="Q24" s="102"/>
      <c r="R24" s="102"/>
      <c r="S24" s="102"/>
      <c r="T24" s="102"/>
      <c r="U24" s="102"/>
      <c r="V24" s="102"/>
      <c r="W24" s="102"/>
      <c r="X24" s="102"/>
    </row>
    <row r="25" spans="1:24" ht="30.75" customHeight="1" x14ac:dyDescent="0.25">
      <c r="A25" s="73" t="s">
        <v>107</v>
      </c>
      <c r="B25" s="88" t="s">
        <v>52</v>
      </c>
      <c r="C25" s="70" t="s">
        <v>106</v>
      </c>
      <c r="D25" s="88" t="s">
        <v>43</v>
      </c>
      <c r="E25" s="76">
        <v>6</v>
      </c>
      <c r="F25" s="71" t="s">
        <v>295</v>
      </c>
      <c r="G25" s="89">
        <f>(F25*$E$3/100)+F25</f>
        <v>15.55444</v>
      </c>
      <c r="H25" s="97">
        <f>E25*G25</f>
        <v>93.326639999999998</v>
      </c>
      <c r="I25" s="103"/>
      <c r="J25" s="102"/>
      <c r="K25" s="102"/>
      <c r="L25" s="102"/>
      <c r="M25" s="102"/>
      <c r="N25" s="102"/>
      <c r="O25" s="102"/>
      <c r="P25" s="102"/>
      <c r="Q25" s="102"/>
      <c r="R25" s="102"/>
      <c r="S25" s="102"/>
      <c r="T25" s="102"/>
      <c r="U25" s="102"/>
      <c r="V25" s="102"/>
      <c r="W25" s="102"/>
      <c r="X25" s="102"/>
    </row>
    <row r="26" spans="1:24" ht="39" customHeight="1" x14ac:dyDescent="0.25">
      <c r="A26" s="73" t="s">
        <v>108</v>
      </c>
      <c r="B26" s="88" t="s">
        <v>53</v>
      </c>
      <c r="C26" s="70" t="s">
        <v>109</v>
      </c>
      <c r="D26" s="88" t="s">
        <v>43</v>
      </c>
      <c r="E26" s="76">
        <v>7</v>
      </c>
      <c r="F26" s="71" t="s">
        <v>296</v>
      </c>
      <c r="G26" s="89">
        <f>(F26*$E$3/100)+F26</f>
        <v>2.2074799999999999</v>
      </c>
      <c r="H26" s="97">
        <f>E26*G26</f>
        <v>15.452359999999999</v>
      </c>
      <c r="I26" s="103"/>
      <c r="J26" s="102"/>
      <c r="K26" s="102"/>
      <c r="L26" s="102"/>
      <c r="M26" s="102"/>
      <c r="N26" s="102"/>
      <c r="O26" s="102"/>
      <c r="P26" s="102"/>
      <c r="Q26" s="102"/>
      <c r="R26" s="102"/>
      <c r="S26" s="102"/>
      <c r="T26" s="102"/>
      <c r="U26" s="102"/>
      <c r="V26" s="102"/>
      <c r="W26" s="102"/>
      <c r="X26" s="102"/>
    </row>
    <row r="27" spans="1:24" ht="33.75" customHeight="1" x14ac:dyDescent="0.25">
      <c r="A27" s="73" t="s">
        <v>111</v>
      </c>
      <c r="B27" s="88" t="s">
        <v>82</v>
      </c>
      <c r="C27" s="70" t="s">
        <v>110</v>
      </c>
      <c r="D27" s="88" t="s">
        <v>43</v>
      </c>
      <c r="E27" s="76">
        <v>10</v>
      </c>
      <c r="F27" s="71" t="s">
        <v>297</v>
      </c>
      <c r="G27" s="89">
        <f t="shared" ref="G27:G28" si="3">(F27*$E$3/100)+F27</f>
        <v>1.92676</v>
      </c>
      <c r="H27" s="97">
        <f t="shared" ref="H27:H31" si="4">E27*G27</f>
        <v>19.267600000000002</v>
      </c>
      <c r="I27" s="103"/>
      <c r="J27" s="102"/>
      <c r="K27" s="102"/>
      <c r="L27" s="102"/>
      <c r="M27" s="102"/>
      <c r="N27" s="102"/>
      <c r="O27" s="102"/>
      <c r="P27" s="102"/>
      <c r="Q27" s="102"/>
      <c r="R27" s="102"/>
      <c r="S27" s="102"/>
      <c r="T27" s="102"/>
      <c r="U27" s="102"/>
      <c r="V27" s="102"/>
      <c r="W27" s="102"/>
      <c r="X27" s="102"/>
    </row>
    <row r="28" spans="1:24" ht="33.75" customHeight="1" x14ac:dyDescent="0.25">
      <c r="A28" s="73" t="s">
        <v>175</v>
      </c>
      <c r="B28" s="88" t="s">
        <v>9</v>
      </c>
      <c r="C28" s="70" t="s">
        <v>174</v>
      </c>
      <c r="D28" s="88" t="s">
        <v>19</v>
      </c>
      <c r="E28" s="76">
        <v>360</v>
      </c>
      <c r="F28" s="71" t="s">
        <v>298</v>
      </c>
      <c r="G28" s="89">
        <f t="shared" si="3"/>
        <v>0.86768000000000001</v>
      </c>
      <c r="H28" s="97">
        <f t="shared" si="4"/>
        <v>312.3648</v>
      </c>
      <c r="I28" s="104"/>
      <c r="J28" s="105"/>
      <c r="K28" s="105"/>
      <c r="L28" s="105"/>
      <c r="M28" s="105"/>
      <c r="N28" s="105"/>
      <c r="O28" s="105"/>
      <c r="P28" s="105"/>
      <c r="Q28" s="105"/>
      <c r="R28" s="105"/>
      <c r="S28" s="105"/>
      <c r="T28" s="105"/>
      <c r="U28" s="105"/>
      <c r="V28" s="105"/>
      <c r="W28" s="105"/>
      <c r="X28" s="105"/>
    </row>
    <row r="29" spans="1:24" ht="38.25" customHeight="1" x14ac:dyDescent="0.25">
      <c r="A29" s="73" t="s">
        <v>112</v>
      </c>
      <c r="B29" s="88" t="s">
        <v>10</v>
      </c>
      <c r="C29" s="70" t="s">
        <v>113</v>
      </c>
      <c r="D29" s="88" t="s">
        <v>43</v>
      </c>
      <c r="E29" s="76">
        <v>12</v>
      </c>
      <c r="F29" s="71" t="s">
        <v>299</v>
      </c>
      <c r="G29" s="89">
        <f t="shared" ref="G29:G31" si="5">(F29*$E$3/100)+F29</f>
        <v>503.53512000000001</v>
      </c>
      <c r="H29" s="97">
        <f t="shared" si="4"/>
        <v>6042.4214400000001</v>
      </c>
      <c r="I29" s="104"/>
      <c r="J29" s="105"/>
      <c r="K29" s="105"/>
      <c r="L29" s="105"/>
      <c r="M29" s="105"/>
      <c r="N29" s="105"/>
      <c r="O29" s="105"/>
      <c r="P29" s="105"/>
      <c r="Q29" s="105"/>
      <c r="R29" s="105"/>
      <c r="S29" s="105"/>
      <c r="T29" s="105"/>
      <c r="U29" s="105"/>
      <c r="V29" s="105"/>
      <c r="W29" s="105"/>
      <c r="X29" s="105"/>
    </row>
    <row r="30" spans="1:24" ht="30" customHeight="1" x14ac:dyDescent="0.25">
      <c r="A30" s="73" t="s">
        <v>158</v>
      </c>
      <c r="B30" s="88" t="s">
        <v>12</v>
      </c>
      <c r="C30" s="70" t="s">
        <v>114</v>
      </c>
      <c r="D30" s="88" t="s">
        <v>41</v>
      </c>
      <c r="E30" s="76">
        <v>600</v>
      </c>
      <c r="F30" s="71" t="s">
        <v>300</v>
      </c>
      <c r="G30" s="89">
        <f t="shared" si="5"/>
        <v>2.4116399999999998</v>
      </c>
      <c r="H30" s="97">
        <f t="shared" si="4"/>
        <v>1446.9839999999999</v>
      </c>
      <c r="I30" s="104"/>
      <c r="J30" s="105"/>
      <c r="K30" s="105"/>
      <c r="L30" s="105"/>
      <c r="M30" s="105"/>
      <c r="N30" s="105"/>
      <c r="O30" s="105"/>
      <c r="P30" s="105"/>
      <c r="Q30" s="105"/>
      <c r="R30" s="105"/>
      <c r="S30" s="105"/>
      <c r="T30" s="105"/>
      <c r="U30" s="105"/>
      <c r="V30" s="105"/>
      <c r="W30" s="105"/>
      <c r="X30" s="105"/>
    </row>
    <row r="31" spans="1:24" ht="62.25" customHeight="1" x14ac:dyDescent="0.25">
      <c r="A31" s="73" t="s">
        <v>116</v>
      </c>
      <c r="B31" s="88" t="s">
        <v>40</v>
      </c>
      <c r="C31" s="70" t="s">
        <v>117</v>
      </c>
      <c r="D31" s="88" t="s">
        <v>86</v>
      </c>
      <c r="E31" s="76">
        <v>67</v>
      </c>
      <c r="F31" s="71" t="s">
        <v>301</v>
      </c>
      <c r="G31" s="89">
        <f t="shared" si="5"/>
        <v>12.53032</v>
      </c>
      <c r="H31" s="97">
        <f t="shared" si="4"/>
        <v>839.53143999999998</v>
      </c>
      <c r="I31" s="103"/>
      <c r="J31" s="102"/>
      <c r="K31" s="102"/>
      <c r="L31" s="102"/>
      <c r="M31" s="102"/>
      <c r="N31" s="102"/>
      <c r="O31" s="102"/>
      <c r="P31" s="102"/>
      <c r="Q31" s="102"/>
      <c r="R31" s="102"/>
      <c r="S31" s="102"/>
      <c r="T31" s="102"/>
      <c r="U31" s="102"/>
      <c r="V31" s="102"/>
      <c r="W31" s="102"/>
      <c r="X31" s="102"/>
    </row>
    <row r="32" spans="1:24" x14ac:dyDescent="0.25">
      <c r="A32" s="72"/>
      <c r="B32" s="67"/>
      <c r="C32" s="80"/>
      <c r="D32" s="67"/>
      <c r="E32" s="67"/>
      <c r="F32" s="68"/>
      <c r="G32" s="68"/>
      <c r="H32" s="68"/>
    </row>
    <row r="33" spans="1:24" s="1" customFormat="1" x14ac:dyDescent="0.25">
      <c r="A33" s="81"/>
      <c r="B33" s="82">
        <v>3</v>
      </c>
      <c r="C33" s="82" t="s">
        <v>115</v>
      </c>
      <c r="D33" s="82"/>
      <c r="E33" s="82"/>
      <c r="F33" s="83"/>
      <c r="G33" s="83"/>
      <c r="H33" s="95">
        <f>SUM(H34:H55)</f>
        <v>30541.506727600008</v>
      </c>
    </row>
    <row r="34" spans="1:24" ht="52.5" customHeight="1" x14ac:dyDescent="0.25">
      <c r="A34" s="73" t="s">
        <v>236</v>
      </c>
      <c r="B34" s="67" t="s">
        <v>9</v>
      </c>
      <c r="C34" s="70" t="s">
        <v>368</v>
      </c>
      <c r="D34" s="67" t="s">
        <v>43</v>
      </c>
      <c r="E34" s="67">
        <v>1</v>
      </c>
      <c r="F34" s="71" t="s">
        <v>302</v>
      </c>
      <c r="G34" s="89">
        <f>(F34*$E$3/100)+F34</f>
        <v>1814.30612</v>
      </c>
      <c r="H34" s="97">
        <f>E34*G34</f>
        <v>1814.30612</v>
      </c>
      <c r="I34" s="103"/>
      <c r="J34" s="102"/>
      <c r="K34" s="102"/>
      <c r="L34" s="102"/>
      <c r="M34" s="102"/>
      <c r="N34" s="102"/>
      <c r="O34" s="102"/>
      <c r="P34" s="102"/>
      <c r="Q34" s="102"/>
      <c r="R34" s="102"/>
      <c r="S34" s="102"/>
      <c r="T34" s="102"/>
      <c r="U34" s="102"/>
      <c r="V34" s="102"/>
      <c r="W34" s="102"/>
      <c r="X34" s="102"/>
    </row>
    <row r="35" spans="1:24" ht="59.25" customHeight="1" x14ac:dyDescent="0.25">
      <c r="A35" s="73" t="s">
        <v>186</v>
      </c>
      <c r="B35" s="67" t="s">
        <v>10</v>
      </c>
      <c r="C35" s="70" t="s">
        <v>185</v>
      </c>
      <c r="D35" s="67" t="s">
        <v>43</v>
      </c>
      <c r="E35" s="67">
        <v>1</v>
      </c>
      <c r="F35" s="71" t="s">
        <v>303</v>
      </c>
      <c r="G35" s="89">
        <f t="shared" ref="G35:G67" si="6">(F35*$E$3/100)+F35</f>
        <v>726.52888000000007</v>
      </c>
      <c r="H35" s="97">
        <f>E35*G35</f>
        <v>726.52888000000007</v>
      </c>
      <c r="I35" s="103"/>
      <c r="J35" s="102"/>
      <c r="K35" s="102"/>
      <c r="L35" s="102"/>
      <c r="M35" s="102"/>
      <c r="N35" s="102"/>
      <c r="O35" s="102"/>
      <c r="P35" s="102"/>
      <c r="Q35" s="102"/>
      <c r="R35" s="102"/>
      <c r="S35" s="102"/>
      <c r="T35" s="102"/>
      <c r="U35" s="102"/>
      <c r="V35" s="102"/>
      <c r="W35" s="102"/>
      <c r="X35" s="102"/>
    </row>
    <row r="36" spans="1:24" ht="59.25" customHeight="1" x14ac:dyDescent="0.25">
      <c r="A36" s="73" t="s">
        <v>229</v>
      </c>
      <c r="B36" s="67" t="s">
        <v>11</v>
      </c>
      <c r="C36" s="70" t="s">
        <v>228</v>
      </c>
      <c r="D36" s="67" t="s">
        <v>43</v>
      </c>
      <c r="E36" s="67">
        <v>1</v>
      </c>
      <c r="F36" s="71" t="s">
        <v>311</v>
      </c>
      <c r="G36" s="89">
        <f t="shared" si="6"/>
        <v>96.720799999999997</v>
      </c>
      <c r="H36" s="97">
        <f>E36*G36</f>
        <v>96.720799999999997</v>
      </c>
      <c r="I36" s="79"/>
      <c r="J36" s="78"/>
      <c r="K36" s="78"/>
      <c r="L36" s="78"/>
      <c r="M36" s="78"/>
      <c r="N36" s="78"/>
      <c r="O36" s="78"/>
      <c r="P36" s="78"/>
      <c r="Q36" s="78"/>
      <c r="R36" s="78"/>
      <c r="S36" s="78"/>
      <c r="T36" s="78"/>
      <c r="U36" s="78"/>
      <c r="V36" s="78"/>
      <c r="W36" s="78"/>
      <c r="X36" s="78"/>
    </row>
    <row r="37" spans="1:24" ht="30" customHeight="1" x14ac:dyDescent="0.25">
      <c r="A37" s="73" t="s">
        <v>88</v>
      </c>
      <c r="B37" s="67" t="s">
        <v>12</v>
      </c>
      <c r="C37" s="70" t="s">
        <v>237</v>
      </c>
      <c r="D37" s="67" t="s">
        <v>19</v>
      </c>
      <c r="E37" s="67">
        <v>384.08</v>
      </c>
      <c r="F37" s="89">
        <v>19</v>
      </c>
      <c r="G37" s="89">
        <f t="shared" si="6"/>
        <v>24.244</v>
      </c>
      <c r="H37" s="97">
        <f>E37*G37</f>
        <v>9311.6355199999998</v>
      </c>
      <c r="I37" s="103"/>
      <c r="J37" s="102"/>
      <c r="K37" s="102"/>
      <c r="L37" s="102"/>
      <c r="M37" s="102"/>
      <c r="N37" s="102"/>
      <c r="O37" s="102"/>
      <c r="P37" s="102"/>
      <c r="Q37" s="102"/>
      <c r="R37" s="102"/>
      <c r="S37" s="102"/>
      <c r="T37" s="102"/>
      <c r="U37" s="102"/>
      <c r="V37" s="102"/>
      <c r="W37" s="102"/>
      <c r="X37" s="102"/>
    </row>
    <row r="38" spans="1:24" ht="47.25" customHeight="1" x14ac:dyDescent="0.25">
      <c r="A38" s="69" t="s">
        <v>402</v>
      </c>
      <c r="B38" s="67" t="s">
        <v>40</v>
      </c>
      <c r="C38" s="70" t="s">
        <v>403</v>
      </c>
      <c r="D38" s="67" t="s">
        <v>19</v>
      </c>
      <c r="E38" s="67">
        <v>74.44</v>
      </c>
      <c r="F38" s="71" t="s">
        <v>404</v>
      </c>
      <c r="G38" s="89">
        <f t="shared" si="6"/>
        <v>30.853680000000001</v>
      </c>
      <c r="H38" s="97">
        <f>E38*G38</f>
        <v>2296.7479392</v>
      </c>
      <c r="I38" s="79"/>
      <c r="J38" s="78"/>
      <c r="K38" s="78"/>
      <c r="L38" s="78"/>
      <c r="M38" s="78"/>
      <c r="N38" s="78"/>
      <c r="O38" s="78"/>
      <c r="P38" s="78"/>
      <c r="Q38" s="78"/>
      <c r="R38" s="78"/>
      <c r="S38" s="78"/>
      <c r="T38" s="78"/>
      <c r="U38" s="78"/>
      <c r="V38" s="78"/>
      <c r="W38" s="78"/>
      <c r="X38" s="78"/>
    </row>
    <row r="39" spans="1:24" ht="59.25" customHeight="1" x14ac:dyDescent="0.25">
      <c r="A39" s="73" t="s">
        <v>184</v>
      </c>
      <c r="B39" s="67" t="s">
        <v>213</v>
      </c>
      <c r="C39" s="70" t="s">
        <v>241</v>
      </c>
      <c r="D39" s="67" t="s">
        <v>19</v>
      </c>
      <c r="E39" s="67">
        <v>110.5</v>
      </c>
      <c r="F39" s="71" t="s">
        <v>304</v>
      </c>
      <c r="G39" s="89">
        <f t="shared" si="6"/>
        <v>5.8951200000000004</v>
      </c>
      <c r="H39" s="97">
        <f t="shared" ref="H39:H55" si="7">E39*G39</f>
        <v>651.4107600000001</v>
      </c>
      <c r="I39" s="79"/>
      <c r="J39" s="78"/>
      <c r="K39" s="78"/>
      <c r="L39" s="78"/>
      <c r="M39" s="78"/>
      <c r="N39" s="78"/>
      <c r="O39" s="78"/>
      <c r="P39" s="78"/>
      <c r="Q39" s="78"/>
      <c r="R39" s="78"/>
      <c r="S39" s="78"/>
      <c r="T39" s="78"/>
      <c r="U39" s="78"/>
      <c r="V39" s="78"/>
      <c r="W39" s="78"/>
      <c r="X39" s="78"/>
    </row>
    <row r="40" spans="1:24" ht="59.25" customHeight="1" x14ac:dyDescent="0.25">
      <c r="A40" s="73" t="s">
        <v>243</v>
      </c>
      <c r="B40" s="67" t="s">
        <v>219</v>
      </c>
      <c r="C40" s="70" t="s">
        <v>242</v>
      </c>
      <c r="D40" s="67" t="s">
        <v>19</v>
      </c>
      <c r="E40" s="67">
        <v>52.5</v>
      </c>
      <c r="F40" s="71" t="s">
        <v>305</v>
      </c>
      <c r="G40" s="89">
        <f t="shared" si="6"/>
        <v>12.300640000000001</v>
      </c>
      <c r="H40" s="97">
        <f t="shared" si="7"/>
        <v>645.78360000000009</v>
      </c>
      <c r="I40" s="79"/>
      <c r="J40" s="78"/>
      <c r="K40" s="78"/>
      <c r="L40" s="78"/>
      <c r="M40" s="78"/>
      <c r="N40" s="78"/>
      <c r="O40" s="78"/>
      <c r="P40" s="78"/>
      <c r="Q40" s="78"/>
      <c r="R40" s="78"/>
      <c r="S40" s="78"/>
      <c r="T40" s="78"/>
      <c r="U40" s="78"/>
      <c r="V40" s="78"/>
      <c r="W40" s="78"/>
      <c r="X40" s="78"/>
    </row>
    <row r="41" spans="1:24" ht="59.25" customHeight="1" x14ac:dyDescent="0.25">
      <c r="A41" s="73" t="s">
        <v>211</v>
      </c>
      <c r="B41" s="67" t="s">
        <v>220</v>
      </c>
      <c r="C41" s="70" t="s">
        <v>212</v>
      </c>
      <c r="D41" s="67" t="s">
        <v>43</v>
      </c>
      <c r="E41" s="67">
        <v>29</v>
      </c>
      <c r="F41" s="71" t="s">
        <v>306</v>
      </c>
      <c r="G41" s="89">
        <f t="shared" si="6"/>
        <v>269.22324000000003</v>
      </c>
      <c r="H41" s="97">
        <f t="shared" si="7"/>
        <v>7807.4739600000012</v>
      </c>
      <c r="I41" s="103"/>
      <c r="J41" s="102"/>
      <c r="K41" s="102"/>
      <c r="L41" s="102"/>
      <c r="M41" s="102"/>
      <c r="N41" s="102"/>
      <c r="O41" s="102"/>
      <c r="P41" s="102"/>
      <c r="Q41" s="102"/>
      <c r="R41" s="102"/>
      <c r="S41" s="102"/>
      <c r="T41" s="102"/>
      <c r="U41" s="102"/>
      <c r="V41" s="102"/>
      <c r="W41" s="102"/>
      <c r="X41" s="102"/>
    </row>
    <row r="42" spans="1:24" ht="36.75" customHeight="1" x14ac:dyDescent="0.25">
      <c r="A42" s="73" t="s">
        <v>377</v>
      </c>
      <c r="B42" s="67" t="s">
        <v>221</v>
      </c>
      <c r="C42" s="70" t="s">
        <v>369</v>
      </c>
      <c r="D42" s="67" t="s">
        <v>43</v>
      </c>
      <c r="E42" s="67">
        <v>1</v>
      </c>
      <c r="F42" s="71" t="s">
        <v>378</v>
      </c>
      <c r="G42" s="89">
        <f t="shared" si="6"/>
        <v>67.883200000000002</v>
      </c>
      <c r="H42" s="97">
        <f t="shared" si="7"/>
        <v>67.883200000000002</v>
      </c>
      <c r="I42" s="79"/>
      <c r="J42" s="78"/>
      <c r="K42" s="78"/>
      <c r="L42" s="78"/>
      <c r="M42" s="78"/>
      <c r="N42" s="78"/>
      <c r="O42" s="78"/>
      <c r="P42" s="78"/>
      <c r="Q42" s="78"/>
      <c r="R42" s="78"/>
      <c r="S42" s="78"/>
      <c r="T42" s="78"/>
      <c r="U42" s="78"/>
      <c r="V42" s="78"/>
      <c r="W42" s="78"/>
      <c r="X42" s="78"/>
    </row>
    <row r="43" spans="1:24" ht="30" customHeight="1" x14ac:dyDescent="0.25">
      <c r="A43" s="73" t="s">
        <v>377</v>
      </c>
      <c r="B43" s="67" t="s">
        <v>222</v>
      </c>
      <c r="C43" s="70" t="s">
        <v>370</v>
      </c>
      <c r="D43" s="67" t="s">
        <v>43</v>
      </c>
      <c r="E43" s="67">
        <v>1</v>
      </c>
      <c r="F43" s="71" t="s">
        <v>307</v>
      </c>
      <c r="G43" s="89">
        <f t="shared" si="6"/>
        <v>45.412840000000003</v>
      </c>
      <c r="H43" s="97">
        <f t="shared" si="7"/>
        <v>45.412840000000003</v>
      </c>
      <c r="I43" s="79"/>
      <c r="J43" s="78"/>
      <c r="K43" s="78"/>
      <c r="L43" s="78"/>
      <c r="M43" s="78"/>
      <c r="N43" s="78"/>
      <c r="O43" s="78"/>
      <c r="P43" s="78"/>
      <c r="Q43" s="78"/>
      <c r="R43" s="78"/>
      <c r="S43" s="78"/>
      <c r="T43" s="78"/>
      <c r="U43" s="78"/>
      <c r="V43" s="78"/>
      <c r="W43" s="78"/>
      <c r="X43" s="78"/>
    </row>
    <row r="44" spans="1:24" ht="39" customHeight="1" x14ac:dyDescent="0.25">
      <c r="A44" s="73" t="s">
        <v>379</v>
      </c>
      <c r="B44" s="67" t="s">
        <v>44</v>
      </c>
      <c r="C44" s="70" t="s">
        <v>374</v>
      </c>
      <c r="D44" s="67" t="s">
        <v>43</v>
      </c>
      <c r="E44" s="67">
        <v>2</v>
      </c>
      <c r="F44" s="71" t="s">
        <v>375</v>
      </c>
      <c r="G44" s="89">
        <f t="shared" si="6"/>
        <v>89.243439999999993</v>
      </c>
      <c r="H44" s="97">
        <f t="shared" si="7"/>
        <v>178.48687999999999</v>
      </c>
      <c r="I44" s="79"/>
      <c r="J44" s="78"/>
      <c r="K44" s="78"/>
      <c r="L44" s="78"/>
      <c r="M44" s="78"/>
      <c r="N44" s="78"/>
      <c r="O44" s="78"/>
      <c r="P44" s="78"/>
      <c r="Q44" s="78"/>
      <c r="R44" s="78"/>
      <c r="S44" s="78"/>
      <c r="T44" s="78"/>
      <c r="U44" s="78"/>
      <c r="V44" s="78"/>
      <c r="W44" s="78"/>
      <c r="X44" s="78"/>
    </row>
    <row r="45" spans="1:24" ht="44.25" customHeight="1" x14ac:dyDescent="0.25">
      <c r="A45" s="69" t="s">
        <v>392</v>
      </c>
      <c r="B45" s="67" t="s">
        <v>45</v>
      </c>
      <c r="C45" s="70" t="s">
        <v>376</v>
      </c>
      <c r="D45" s="67" t="s">
        <v>43</v>
      </c>
      <c r="E45" s="67">
        <v>4</v>
      </c>
      <c r="F45" s="71" t="s">
        <v>393</v>
      </c>
      <c r="G45" s="89">
        <f t="shared" si="6"/>
        <v>42.018680000000003</v>
      </c>
      <c r="H45" s="97">
        <f t="shared" si="7"/>
        <v>168.07472000000001</v>
      </c>
      <c r="I45" s="79"/>
      <c r="J45" s="78"/>
      <c r="K45" s="78"/>
      <c r="L45" s="78"/>
      <c r="M45" s="78"/>
      <c r="N45" s="78"/>
      <c r="O45" s="78"/>
      <c r="P45" s="78"/>
      <c r="Q45" s="78"/>
      <c r="R45" s="78"/>
      <c r="S45" s="78"/>
      <c r="T45" s="78"/>
      <c r="U45" s="78"/>
      <c r="V45" s="78"/>
      <c r="W45" s="78"/>
      <c r="X45" s="78"/>
    </row>
    <row r="46" spans="1:24" ht="40.5" customHeight="1" x14ac:dyDescent="0.25">
      <c r="A46" s="73" t="s">
        <v>217</v>
      </c>
      <c r="B46" s="67" t="s">
        <v>46</v>
      </c>
      <c r="C46" s="70" t="s">
        <v>218</v>
      </c>
      <c r="D46" s="67" t="s">
        <v>43</v>
      </c>
      <c r="E46" s="67">
        <v>4</v>
      </c>
      <c r="F46" s="71" t="s">
        <v>308</v>
      </c>
      <c r="G46" s="89">
        <f t="shared" si="6"/>
        <v>46.688840000000006</v>
      </c>
      <c r="H46" s="97">
        <f t="shared" si="7"/>
        <v>186.75536000000002</v>
      </c>
      <c r="I46" s="79"/>
      <c r="J46" s="78"/>
      <c r="K46" s="78"/>
      <c r="L46" s="78"/>
      <c r="M46" s="78"/>
      <c r="N46" s="78"/>
      <c r="O46" s="78"/>
      <c r="P46" s="78"/>
      <c r="Q46" s="78"/>
      <c r="R46" s="78"/>
      <c r="S46" s="78"/>
      <c r="T46" s="78"/>
      <c r="U46" s="78"/>
      <c r="V46" s="78"/>
      <c r="W46" s="78"/>
      <c r="X46" s="78"/>
    </row>
    <row r="47" spans="1:24" ht="39.75" customHeight="1" x14ac:dyDescent="0.25">
      <c r="A47" s="73" t="s">
        <v>215</v>
      </c>
      <c r="B47" s="67" t="s">
        <v>47</v>
      </c>
      <c r="C47" s="70" t="s">
        <v>216</v>
      </c>
      <c r="D47" s="67" t="s">
        <v>43</v>
      </c>
      <c r="E47" s="67">
        <v>1</v>
      </c>
      <c r="F47" s="71" t="s">
        <v>309</v>
      </c>
      <c r="G47" s="89">
        <f t="shared" si="6"/>
        <v>58.747039999999998</v>
      </c>
      <c r="H47" s="97">
        <f t="shared" si="7"/>
        <v>58.747039999999998</v>
      </c>
      <c r="I47" s="103"/>
      <c r="J47" s="102"/>
      <c r="K47" s="102"/>
      <c r="L47" s="102"/>
      <c r="M47" s="102"/>
      <c r="N47" s="102"/>
      <c r="O47" s="102"/>
      <c r="P47" s="102"/>
      <c r="Q47" s="102"/>
      <c r="R47" s="102"/>
      <c r="S47" s="102"/>
      <c r="T47" s="102"/>
      <c r="U47" s="102"/>
      <c r="V47" s="102"/>
      <c r="W47" s="102"/>
      <c r="X47" s="102"/>
    </row>
    <row r="48" spans="1:24" ht="49.5" customHeight="1" x14ac:dyDescent="0.25">
      <c r="A48" s="73" t="s">
        <v>227</v>
      </c>
      <c r="B48" s="67" t="s">
        <v>202</v>
      </c>
      <c r="C48" s="70" t="s">
        <v>226</v>
      </c>
      <c r="D48" s="67" t="s">
        <v>19</v>
      </c>
      <c r="E48" s="67">
        <v>36.83</v>
      </c>
      <c r="F48" s="71" t="s">
        <v>310</v>
      </c>
      <c r="G48" s="89">
        <f t="shared" si="6"/>
        <v>14.78884</v>
      </c>
      <c r="H48" s="97">
        <f t="shared" si="7"/>
        <v>544.67297719999999</v>
      </c>
      <c r="I48" s="78"/>
      <c r="J48" s="78"/>
      <c r="K48" s="78"/>
      <c r="L48" s="78"/>
      <c r="M48" s="78"/>
      <c r="N48" s="78"/>
      <c r="O48" s="78"/>
      <c r="P48" s="78"/>
      <c r="Q48" s="78"/>
      <c r="R48" s="78"/>
      <c r="S48" s="78"/>
      <c r="T48" s="78"/>
      <c r="U48" s="78"/>
      <c r="V48" s="78"/>
      <c r="W48" s="78"/>
      <c r="X48" s="78"/>
    </row>
    <row r="49" spans="1:24" ht="46.5" customHeight="1" x14ac:dyDescent="0.25">
      <c r="A49" s="69" t="s">
        <v>371</v>
      </c>
      <c r="B49" s="67" t="s">
        <v>203</v>
      </c>
      <c r="C49" s="70" t="s">
        <v>373</v>
      </c>
      <c r="D49" s="67" t="s">
        <v>19</v>
      </c>
      <c r="E49" s="67">
        <v>257.95999999999998</v>
      </c>
      <c r="F49" s="71" t="s">
        <v>372</v>
      </c>
      <c r="G49" s="89">
        <f t="shared" si="6"/>
        <v>19.739720000000002</v>
      </c>
      <c r="H49" s="97">
        <f t="shared" si="7"/>
        <v>5092.0581712000003</v>
      </c>
      <c r="I49" s="78"/>
      <c r="J49" s="78"/>
      <c r="K49" s="78"/>
      <c r="L49" s="78"/>
      <c r="M49" s="78"/>
      <c r="N49" s="78"/>
      <c r="O49" s="78"/>
      <c r="P49" s="78"/>
      <c r="Q49" s="78"/>
      <c r="R49" s="78"/>
      <c r="S49" s="78"/>
      <c r="T49" s="78"/>
      <c r="U49" s="78"/>
      <c r="V49" s="78"/>
      <c r="W49" s="78"/>
      <c r="X49" s="78"/>
    </row>
    <row r="50" spans="1:24" ht="36.75" customHeight="1" x14ac:dyDescent="0.25">
      <c r="A50" s="69" t="s">
        <v>394</v>
      </c>
      <c r="B50" s="67" t="s">
        <v>204</v>
      </c>
      <c r="C50" s="70" t="s">
        <v>395</v>
      </c>
      <c r="D50" s="67" t="s">
        <v>43</v>
      </c>
      <c r="E50" s="67">
        <v>5</v>
      </c>
      <c r="F50" s="71" t="s">
        <v>396</v>
      </c>
      <c r="G50" s="89">
        <f t="shared" si="6"/>
        <v>64.871840000000006</v>
      </c>
      <c r="H50" s="97">
        <f t="shared" si="7"/>
        <v>324.35920000000004</v>
      </c>
      <c r="I50" s="78"/>
      <c r="J50" s="78"/>
      <c r="K50" s="78"/>
      <c r="L50" s="78"/>
      <c r="M50" s="78"/>
      <c r="N50" s="78"/>
      <c r="O50" s="78"/>
      <c r="P50" s="78"/>
      <c r="Q50" s="78"/>
      <c r="R50" s="78"/>
      <c r="S50" s="78"/>
      <c r="T50" s="78"/>
      <c r="U50" s="78"/>
      <c r="V50" s="78"/>
      <c r="W50" s="78"/>
      <c r="X50" s="78"/>
    </row>
    <row r="51" spans="1:24" ht="40.5" customHeight="1" x14ac:dyDescent="0.25">
      <c r="A51" s="73" t="s">
        <v>239</v>
      </c>
      <c r="B51" s="67" t="s">
        <v>205</v>
      </c>
      <c r="C51" s="70" t="s">
        <v>238</v>
      </c>
      <c r="D51" s="67" t="s">
        <v>43</v>
      </c>
      <c r="E51" s="67">
        <v>2</v>
      </c>
      <c r="F51" s="71" t="s">
        <v>312</v>
      </c>
      <c r="G51" s="89">
        <f t="shared" si="6"/>
        <v>68.112880000000004</v>
      </c>
      <c r="H51" s="97">
        <f t="shared" si="7"/>
        <v>136.22576000000001</v>
      </c>
      <c r="I51" s="78"/>
      <c r="J51" s="78"/>
      <c r="K51" s="78"/>
      <c r="L51" s="78"/>
      <c r="M51" s="78"/>
      <c r="N51" s="78"/>
      <c r="O51" s="78"/>
      <c r="P51" s="78"/>
      <c r="Q51" s="78"/>
      <c r="R51" s="78"/>
      <c r="S51" s="78"/>
      <c r="T51" s="78"/>
      <c r="U51" s="78"/>
      <c r="V51" s="78"/>
      <c r="W51" s="78"/>
      <c r="X51" s="78"/>
    </row>
    <row r="52" spans="1:24" ht="40.5" customHeight="1" x14ac:dyDescent="0.25">
      <c r="A52" s="69" t="s">
        <v>397</v>
      </c>
      <c r="B52" s="67" t="s">
        <v>206</v>
      </c>
      <c r="C52" s="70" t="s">
        <v>398</v>
      </c>
      <c r="D52" s="67" t="s">
        <v>43</v>
      </c>
      <c r="E52" s="67">
        <v>2</v>
      </c>
      <c r="F52" s="71" t="s">
        <v>399</v>
      </c>
      <c r="G52" s="89">
        <f t="shared" si="6"/>
        <v>72.004680000000008</v>
      </c>
      <c r="H52" s="97">
        <f t="shared" si="7"/>
        <v>144.00936000000002</v>
      </c>
      <c r="I52" s="78"/>
      <c r="J52" s="78"/>
      <c r="K52" s="78"/>
      <c r="L52" s="78"/>
      <c r="M52" s="78"/>
      <c r="N52" s="78"/>
      <c r="O52" s="78"/>
      <c r="P52" s="78"/>
      <c r="Q52" s="78"/>
      <c r="R52" s="78"/>
      <c r="S52" s="78"/>
      <c r="T52" s="78"/>
      <c r="U52" s="78"/>
      <c r="V52" s="78"/>
      <c r="W52" s="78"/>
      <c r="X52" s="78"/>
    </row>
    <row r="53" spans="1:24" ht="41.25" customHeight="1" x14ac:dyDescent="0.25">
      <c r="A53" s="73" t="s">
        <v>231</v>
      </c>
      <c r="B53" s="67" t="s">
        <v>240</v>
      </c>
      <c r="C53" s="70" t="s">
        <v>230</v>
      </c>
      <c r="D53" s="67" t="s">
        <v>43</v>
      </c>
      <c r="E53" s="67">
        <v>1</v>
      </c>
      <c r="F53" s="71" t="s">
        <v>313</v>
      </c>
      <c r="G53" s="89">
        <f t="shared" si="6"/>
        <v>38.318280000000001</v>
      </c>
      <c r="H53" s="97">
        <f t="shared" si="7"/>
        <v>38.318280000000001</v>
      </c>
      <c r="I53" s="78"/>
      <c r="J53" s="78"/>
      <c r="K53" s="78"/>
      <c r="L53" s="78"/>
      <c r="M53" s="78"/>
      <c r="N53" s="78"/>
      <c r="O53" s="78"/>
      <c r="P53" s="78"/>
      <c r="Q53" s="78"/>
      <c r="R53" s="78"/>
      <c r="S53" s="78"/>
      <c r="T53" s="78"/>
      <c r="U53" s="78"/>
      <c r="V53" s="78"/>
      <c r="W53" s="78"/>
      <c r="X53" s="78"/>
    </row>
    <row r="54" spans="1:24" ht="43.5" customHeight="1" x14ac:dyDescent="0.25">
      <c r="A54" s="73" t="s">
        <v>233</v>
      </c>
      <c r="B54" s="67" t="s">
        <v>13</v>
      </c>
      <c r="C54" s="70" t="s">
        <v>232</v>
      </c>
      <c r="D54" s="67" t="s">
        <v>43</v>
      </c>
      <c r="E54" s="67">
        <v>6</v>
      </c>
      <c r="F54" s="71" t="s">
        <v>314</v>
      </c>
      <c r="G54" s="89">
        <f t="shared" si="6"/>
        <v>22.202399999999997</v>
      </c>
      <c r="H54" s="97">
        <f t="shared" si="7"/>
        <v>133.21439999999998</v>
      </c>
      <c r="I54" s="78"/>
      <c r="J54" s="78"/>
      <c r="K54" s="78"/>
      <c r="L54" s="78"/>
      <c r="M54" s="78"/>
      <c r="N54" s="78"/>
      <c r="O54" s="78"/>
      <c r="P54" s="78"/>
      <c r="Q54" s="78"/>
      <c r="R54" s="78"/>
      <c r="S54" s="78"/>
      <c r="T54" s="78"/>
      <c r="U54" s="78"/>
      <c r="V54" s="78"/>
      <c r="W54" s="78"/>
      <c r="X54" s="78"/>
    </row>
    <row r="55" spans="1:24" ht="40.5" customHeight="1" x14ac:dyDescent="0.25">
      <c r="A55" s="73" t="s">
        <v>235</v>
      </c>
      <c r="B55" s="67" t="s">
        <v>14</v>
      </c>
      <c r="C55" s="70" t="s">
        <v>234</v>
      </c>
      <c r="D55" s="67" t="s">
        <v>43</v>
      </c>
      <c r="E55" s="67">
        <v>4</v>
      </c>
      <c r="F55" s="71" t="s">
        <v>315</v>
      </c>
      <c r="G55" s="89">
        <f t="shared" si="6"/>
        <v>18.17024</v>
      </c>
      <c r="H55" s="97">
        <f t="shared" si="7"/>
        <v>72.680959999999999</v>
      </c>
      <c r="I55" s="78"/>
      <c r="J55" s="78"/>
      <c r="K55" s="78"/>
      <c r="L55" s="78"/>
      <c r="M55" s="78"/>
      <c r="N55" s="78"/>
      <c r="O55" s="78"/>
      <c r="P55" s="78"/>
      <c r="Q55" s="78"/>
      <c r="R55" s="78"/>
      <c r="S55" s="78"/>
      <c r="T55" s="78"/>
      <c r="U55" s="78"/>
      <c r="V55" s="78"/>
      <c r="W55" s="78"/>
      <c r="X55" s="78"/>
    </row>
    <row r="56" spans="1:24" ht="33" customHeight="1" x14ac:dyDescent="0.25">
      <c r="A56" s="69"/>
      <c r="B56" s="67"/>
      <c r="C56" s="70"/>
      <c r="D56" s="67"/>
      <c r="E56" s="67"/>
      <c r="F56" s="68"/>
      <c r="G56" s="68"/>
      <c r="H56" s="68"/>
    </row>
    <row r="57" spans="1:24" ht="27" customHeight="1" x14ac:dyDescent="0.25">
      <c r="A57" s="81"/>
      <c r="B57" s="82">
        <v>4</v>
      </c>
      <c r="C57" s="82" t="s">
        <v>159</v>
      </c>
      <c r="D57" s="82"/>
      <c r="E57" s="82"/>
      <c r="F57" s="83"/>
      <c r="G57" s="83"/>
      <c r="H57" s="95">
        <f>SUM(H58:H67)</f>
        <v>46804.241439999998</v>
      </c>
    </row>
    <row r="58" spans="1:24" ht="33" customHeight="1" x14ac:dyDescent="0.25">
      <c r="A58" s="73" t="s">
        <v>88</v>
      </c>
      <c r="B58" s="90" t="s">
        <v>44</v>
      </c>
      <c r="C58" s="90" t="s">
        <v>128</v>
      </c>
      <c r="D58" s="90" t="s">
        <v>43</v>
      </c>
      <c r="E58" s="90">
        <v>31</v>
      </c>
      <c r="F58" s="91">
        <v>170</v>
      </c>
      <c r="G58" s="91">
        <f t="shared" si="6"/>
        <v>216.92000000000002</v>
      </c>
      <c r="H58" s="98">
        <f>E58*G58</f>
        <v>6724.52</v>
      </c>
      <c r="I58" s="103"/>
      <c r="J58" s="102"/>
      <c r="K58" s="102"/>
      <c r="L58" s="102"/>
      <c r="M58" s="102"/>
      <c r="N58" s="102"/>
      <c r="O58" s="102"/>
      <c r="P58" s="102"/>
      <c r="Q58" s="102"/>
      <c r="R58" s="102"/>
      <c r="S58" s="102"/>
      <c r="T58" s="102"/>
      <c r="U58" s="102"/>
      <c r="V58" s="102"/>
      <c r="W58" s="102"/>
      <c r="X58" s="102"/>
    </row>
    <row r="59" spans="1:24" ht="36" customHeight="1" x14ac:dyDescent="0.25">
      <c r="A59" s="73" t="s">
        <v>88</v>
      </c>
      <c r="B59" s="90" t="s">
        <v>45</v>
      </c>
      <c r="C59" s="90" t="s">
        <v>223</v>
      </c>
      <c r="D59" s="90" t="s">
        <v>19</v>
      </c>
      <c r="E59" s="90">
        <v>148.55000000000001</v>
      </c>
      <c r="F59" s="91">
        <v>47</v>
      </c>
      <c r="G59" s="91">
        <f t="shared" si="6"/>
        <v>59.972000000000001</v>
      </c>
      <c r="H59" s="98">
        <f>E59*G59</f>
        <v>8908.8406000000014</v>
      </c>
      <c r="I59" s="103"/>
      <c r="J59" s="102"/>
      <c r="K59" s="102"/>
      <c r="L59" s="102"/>
      <c r="M59" s="102"/>
      <c r="N59" s="102"/>
      <c r="O59" s="102"/>
      <c r="P59" s="102"/>
      <c r="Q59" s="102"/>
      <c r="R59" s="102"/>
      <c r="S59" s="102"/>
      <c r="T59" s="102"/>
      <c r="U59" s="102"/>
      <c r="V59" s="102"/>
      <c r="W59" s="102"/>
      <c r="X59" s="102"/>
    </row>
    <row r="60" spans="1:24" ht="51" customHeight="1" x14ac:dyDescent="0.25">
      <c r="A60" s="73" t="s">
        <v>190</v>
      </c>
      <c r="B60" s="67" t="s">
        <v>47</v>
      </c>
      <c r="C60" s="74" t="s">
        <v>284</v>
      </c>
      <c r="D60" s="67" t="s">
        <v>43</v>
      </c>
      <c r="E60" s="67">
        <v>16</v>
      </c>
      <c r="F60" s="87" t="s">
        <v>286</v>
      </c>
      <c r="G60" s="68">
        <f t="shared" si="6"/>
        <v>497.44860000000006</v>
      </c>
      <c r="H60" s="96">
        <f>E60*G60</f>
        <v>7959.1776000000009</v>
      </c>
      <c r="I60" s="103"/>
      <c r="J60" s="102"/>
      <c r="K60" s="102"/>
      <c r="L60" s="102"/>
      <c r="M60" s="102"/>
      <c r="N60" s="102"/>
      <c r="O60" s="102"/>
      <c r="P60" s="102"/>
      <c r="Q60" s="102"/>
      <c r="R60" s="102"/>
      <c r="S60" s="102"/>
      <c r="T60" s="102"/>
      <c r="U60" s="102"/>
      <c r="V60" s="102"/>
      <c r="W60" s="102"/>
      <c r="X60" s="102"/>
    </row>
    <row r="61" spans="1:24" ht="41.25" customHeight="1" x14ac:dyDescent="0.25">
      <c r="A61" s="73" t="s">
        <v>88</v>
      </c>
      <c r="B61" s="67" t="s">
        <v>202</v>
      </c>
      <c r="C61" s="75" t="s">
        <v>177</v>
      </c>
      <c r="D61" s="67" t="s">
        <v>43</v>
      </c>
      <c r="E61" s="67">
        <v>13</v>
      </c>
      <c r="F61" s="68">
        <v>190</v>
      </c>
      <c r="G61" s="68">
        <f t="shared" si="6"/>
        <v>242.44</v>
      </c>
      <c r="H61" s="96">
        <f t="shared" ref="H61:H67" si="8">E61*G61</f>
        <v>3151.72</v>
      </c>
      <c r="I61" s="103"/>
      <c r="J61" s="102"/>
      <c r="K61" s="102"/>
      <c r="L61" s="102"/>
      <c r="M61" s="102"/>
      <c r="N61" s="102"/>
      <c r="O61" s="102"/>
      <c r="P61" s="102"/>
      <c r="Q61" s="102"/>
      <c r="R61" s="102"/>
      <c r="S61" s="102"/>
      <c r="T61" s="102"/>
      <c r="U61" s="102"/>
      <c r="V61" s="102"/>
      <c r="W61" s="102"/>
      <c r="X61" s="102"/>
    </row>
    <row r="62" spans="1:24" ht="30" customHeight="1" x14ac:dyDescent="0.25">
      <c r="A62" s="73" t="s">
        <v>88</v>
      </c>
      <c r="B62" s="67" t="s">
        <v>203</v>
      </c>
      <c r="C62" s="75" t="s">
        <v>431</v>
      </c>
      <c r="D62" s="67" t="s">
        <v>43</v>
      </c>
      <c r="E62" s="67">
        <v>4</v>
      </c>
      <c r="F62" s="68">
        <v>1300</v>
      </c>
      <c r="G62" s="68">
        <f t="shared" si="6"/>
        <v>1658.8</v>
      </c>
      <c r="H62" s="96">
        <f t="shared" si="8"/>
        <v>6635.2</v>
      </c>
      <c r="I62" s="79"/>
      <c r="J62" s="78"/>
      <c r="K62" s="78"/>
      <c r="L62" s="78"/>
      <c r="M62" s="78"/>
      <c r="N62" s="78"/>
      <c r="O62" s="78"/>
      <c r="P62" s="78"/>
      <c r="Q62" s="78"/>
      <c r="R62" s="78"/>
      <c r="S62" s="78"/>
      <c r="T62" s="78"/>
      <c r="U62" s="78"/>
      <c r="V62" s="78"/>
      <c r="W62" s="78"/>
      <c r="X62" s="78"/>
    </row>
    <row r="63" spans="1:24" ht="30" customHeight="1" x14ac:dyDescent="0.25">
      <c r="A63" s="73" t="s">
        <v>88</v>
      </c>
      <c r="B63" s="67" t="s">
        <v>204</v>
      </c>
      <c r="C63" s="75" t="s">
        <v>432</v>
      </c>
      <c r="D63" s="67" t="s">
        <v>43</v>
      </c>
      <c r="E63" s="67">
        <v>12</v>
      </c>
      <c r="F63" s="68">
        <v>350</v>
      </c>
      <c r="G63" s="68">
        <f t="shared" si="6"/>
        <v>446.6</v>
      </c>
      <c r="H63" s="96">
        <f t="shared" si="8"/>
        <v>5359.2000000000007</v>
      </c>
      <c r="I63" s="79"/>
      <c r="J63" s="78"/>
      <c r="K63" s="78"/>
      <c r="L63" s="78"/>
      <c r="M63" s="78"/>
      <c r="N63" s="78"/>
      <c r="O63" s="78"/>
      <c r="P63" s="78"/>
      <c r="Q63" s="78"/>
      <c r="R63" s="78"/>
      <c r="S63" s="78"/>
      <c r="T63" s="78"/>
      <c r="U63" s="78"/>
      <c r="V63" s="78"/>
      <c r="W63" s="78"/>
      <c r="X63" s="78"/>
    </row>
    <row r="64" spans="1:24" ht="35.25" customHeight="1" x14ac:dyDescent="0.25">
      <c r="A64" s="73" t="s">
        <v>88</v>
      </c>
      <c r="B64" s="67" t="s">
        <v>205</v>
      </c>
      <c r="C64" s="74" t="s">
        <v>316</v>
      </c>
      <c r="D64" s="67" t="s">
        <v>43</v>
      </c>
      <c r="E64" s="67">
        <v>14</v>
      </c>
      <c r="F64" s="68">
        <v>30</v>
      </c>
      <c r="G64" s="68">
        <f t="shared" si="6"/>
        <v>38.28</v>
      </c>
      <c r="H64" s="96">
        <f>E64*G64</f>
        <v>535.92000000000007</v>
      </c>
      <c r="I64" s="103"/>
      <c r="J64" s="102"/>
      <c r="K64" s="102"/>
      <c r="L64" s="102"/>
      <c r="M64" s="102"/>
      <c r="N64" s="102"/>
      <c r="O64" s="102"/>
      <c r="P64" s="102"/>
      <c r="Q64" s="102"/>
      <c r="R64" s="102"/>
      <c r="S64" s="102"/>
      <c r="T64" s="102"/>
      <c r="U64" s="102"/>
      <c r="V64" s="102"/>
      <c r="W64" s="102"/>
      <c r="X64" s="102"/>
    </row>
    <row r="65" spans="1:24" ht="38.25" customHeight="1" x14ac:dyDescent="0.25">
      <c r="A65" s="73" t="s">
        <v>190</v>
      </c>
      <c r="B65" s="67" t="s">
        <v>206</v>
      </c>
      <c r="C65" s="74" t="s">
        <v>285</v>
      </c>
      <c r="D65" s="67" t="s">
        <v>43</v>
      </c>
      <c r="E65" s="67">
        <v>12</v>
      </c>
      <c r="F65" s="87">
        <v>389.85</v>
      </c>
      <c r="G65" s="68">
        <f t="shared" si="6"/>
        <v>497.44860000000006</v>
      </c>
      <c r="H65" s="96">
        <f t="shared" si="8"/>
        <v>5969.3832000000002</v>
      </c>
      <c r="I65" s="103"/>
      <c r="J65" s="102"/>
      <c r="K65" s="102"/>
      <c r="L65" s="102"/>
      <c r="M65" s="102"/>
      <c r="N65" s="102"/>
      <c r="O65" s="102"/>
      <c r="P65" s="102"/>
      <c r="Q65" s="102"/>
      <c r="R65" s="102"/>
      <c r="S65" s="102"/>
      <c r="T65" s="102"/>
      <c r="U65" s="102"/>
      <c r="V65" s="102"/>
      <c r="W65" s="102"/>
      <c r="X65" s="102"/>
    </row>
    <row r="66" spans="1:24" ht="30.75" customHeight="1" x14ac:dyDescent="0.25">
      <c r="A66" s="73" t="s">
        <v>88</v>
      </c>
      <c r="B66" s="67" t="s">
        <v>240</v>
      </c>
      <c r="C66" s="75" t="s">
        <v>455</v>
      </c>
      <c r="D66" s="67" t="s">
        <v>43</v>
      </c>
      <c r="E66" s="67">
        <v>5</v>
      </c>
      <c r="F66" s="68">
        <v>190</v>
      </c>
      <c r="G66" s="68">
        <f t="shared" si="6"/>
        <v>242.44</v>
      </c>
      <c r="H66" s="96">
        <f t="shared" si="8"/>
        <v>1212.2</v>
      </c>
      <c r="I66" s="103"/>
      <c r="J66" s="102"/>
      <c r="K66" s="102"/>
      <c r="L66" s="102"/>
      <c r="M66" s="102"/>
      <c r="N66" s="102"/>
      <c r="O66" s="102"/>
      <c r="P66" s="102"/>
      <c r="Q66" s="102"/>
      <c r="R66" s="102"/>
      <c r="S66" s="102"/>
      <c r="T66" s="102"/>
      <c r="U66" s="102"/>
      <c r="V66" s="102"/>
      <c r="W66" s="102"/>
      <c r="X66" s="102"/>
    </row>
    <row r="67" spans="1:24" ht="38.25" customHeight="1" x14ac:dyDescent="0.25">
      <c r="A67" s="73" t="s">
        <v>260</v>
      </c>
      <c r="B67" s="67" t="s">
        <v>13</v>
      </c>
      <c r="C67" s="70" t="s">
        <v>201</v>
      </c>
      <c r="D67" s="67" t="s">
        <v>43</v>
      </c>
      <c r="E67" s="67">
        <v>7</v>
      </c>
      <c r="F67" s="84" t="s">
        <v>265</v>
      </c>
      <c r="G67" s="68">
        <f t="shared" si="6"/>
        <v>49.725720000000003</v>
      </c>
      <c r="H67" s="96">
        <f t="shared" si="8"/>
        <v>348.08004</v>
      </c>
      <c r="I67" s="103"/>
      <c r="J67" s="102"/>
      <c r="K67" s="102"/>
      <c r="L67" s="102"/>
      <c r="M67" s="102"/>
      <c r="N67" s="102"/>
      <c r="O67" s="102"/>
      <c r="P67" s="102"/>
      <c r="Q67" s="102"/>
      <c r="R67" s="102"/>
      <c r="S67" s="102"/>
      <c r="T67" s="102"/>
      <c r="U67" s="102"/>
      <c r="V67" s="102"/>
      <c r="W67" s="102"/>
      <c r="X67" s="102"/>
    </row>
    <row r="68" spans="1:24" x14ac:dyDescent="0.25">
      <c r="A68" s="72"/>
      <c r="B68" s="67"/>
      <c r="C68" s="74"/>
      <c r="D68" s="67"/>
      <c r="E68" s="67"/>
      <c r="F68" s="68"/>
      <c r="G68" s="68"/>
      <c r="H68" s="68"/>
    </row>
    <row r="69" spans="1:24" x14ac:dyDescent="0.25">
      <c r="A69" s="81"/>
      <c r="B69" s="82">
        <v>5</v>
      </c>
      <c r="C69" s="82" t="s">
        <v>208</v>
      </c>
      <c r="D69" s="82"/>
      <c r="E69" s="82"/>
      <c r="F69" s="83"/>
      <c r="G69" s="83"/>
      <c r="H69" s="95">
        <f>SUM(H70:H83)</f>
        <v>18340.959868000002</v>
      </c>
    </row>
    <row r="70" spans="1:24" ht="51.75" customHeight="1" x14ac:dyDescent="0.25">
      <c r="A70" s="72">
        <v>7602</v>
      </c>
      <c r="B70" s="67" t="s">
        <v>13</v>
      </c>
      <c r="C70" s="75" t="s">
        <v>261</v>
      </c>
      <c r="D70" s="67" t="s">
        <v>43</v>
      </c>
      <c r="E70" s="67">
        <v>1</v>
      </c>
      <c r="F70" s="76" t="s">
        <v>317</v>
      </c>
      <c r="G70" s="68">
        <f>(F70*$E$3/100)+F70</f>
        <v>88.669240000000002</v>
      </c>
      <c r="H70" s="96">
        <f>E70*G70</f>
        <v>88.669240000000002</v>
      </c>
      <c r="I70" s="103"/>
      <c r="J70" s="102"/>
      <c r="K70" s="102"/>
      <c r="L70" s="102"/>
      <c r="M70" s="102"/>
      <c r="N70" s="102"/>
      <c r="O70" s="102"/>
      <c r="P70" s="102"/>
      <c r="Q70" s="102"/>
      <c r="R70" s="102"/>
      <c r="S70" s="102"/>
      <c r="T70" s="102"/>
      <c r="U70" s="102"/>
      <c r="V70" s="102"/>
      <c r="W70" s="102"/>
      <c r="X70" s="102"/>
    </row>
    <row r="71" spans="1:24" ht="75" customHeight="1" x14ac:dyDescent="0.25">
      <c r="A71" s="72">
        <v>91785</v>
      </c>
      <c r="B71" s="67" t="s">
        <v>14</v>
      </c>
      <c r="C71" s="70" t="s">
        <v>207</v>
      </c>
      <c r="D71" s="67" t="s">
        <v>19</v>
      </c>
      <c r="E71" s="67">
        <v>20</v>
      </c>
      <c r="F71" s="71" t="s">
        <v>266</v>
      </c>
      <c r="G71" s="68">
        <f t="shared" ref="G71:G82" si="9">(F71*$E$3/100)+F71</f>
        <v>56.871319999999997</v>
      </c>
      <c r="H71" s="96">
        <f t="shared" ref="H71:H82" si="10">E71*G71</f>
        <v>1137.4263999999998</v>
      </c>
      <c r="I71" s="103"/>
      <c r="J71" s="102"/>
      <c r="K71" s="102"/>
      <c r="L71" s="102"/>
      <c r="M71" s="102"/>
      <c r="N71" s="102"/>
      <c r="O71" s="102"/>
      <c r="P71" s="102"/>
      <c r="Q71" s="102"/>
      <c r="R71" s="102"/>
      <c r="S71" s="102"/>
      <c r="T71" s="102"/>
      <c r="U71" s="102"/>
      <c r="V71" s="102"/>
      <c r="W71" s="102"/>
      <c r="X71" s="102"/>
    </row>
    <row r="72" spans="1:24" ht="63.75" customHeight="1" x14ac:dyDescent="0.25">
      <c r="A72" s="73" t="s">
        <v>209</v>
      </c>
      <c r="B72" s="67" t="s">
        <v>15</v>
      </c>
      <c r="C72" s="70" t="s">
        <v>210</v>
      </c>
      <c r="D72" s="67" t="s">
        <v>43</v>
      </c>
      <c r="E72" s="67">
        <v>16.940000000000001</v>
      </c>
      <c r="F72" s="71" t="s">
        <v>267</v>
      </c>
      <c r="G72" s="68">
        <f t="shared" si="9"/>
        <v>179.97980000000001</v>
      </c>
      <c r="H72" s="96">
        <f t="shared" si="10"/>
        <v>3048.8578120000006</v>
      </c>
      <c r="I72" s="103"/>
      <c r="J72" s="102"/>
      <c r="K72" s="102"/>
      <c r="L72" s="102"/>
      <c r="M72" s="102"/>
      <c r="N72" s="102"/>
      <c r="O72" s="102"/>
      <c r="P72" s="102"/>
      <c r="Q72" s="102"/>
      <c r="R72" s="102"/>
      <c r="S72" s="102"/>
      <c r="T72" s="102"/>
      <c r="U72" s="102"/>
      <c r="V72" s="102"/>
      <c r="W72" s="102"/>
      <c r="X72" s="102"/>
    </row>
    <row r="73" spans="1:24" ht="36" customHeight="1" x14ac:dyDescent="0.25">
      <c r="A73" s="73" t="s">
        <v>262</v>
      </c>
      <c r="B73" s="67" t="s">
        <v>16</v>
      </c>
      <c r="C73" s="70" t="s">
        <v>244</v>
      </c>
      <c r="D73" s="67" t="s">
        <v>43</v>
      </c>
      <c r="E73" s="67">
        <v>1</v>
      </c>
      <c r="F73" s="71" t="s">
        <v>268</v>
      </c>
      <c r="G73" s="68">
        <f t="shared" si="9"/>
        <v>47.824479999999994</v>
      </c>
      <c r="H73" s="96">
        <f t="shared" si="10"/>
        <v>47.824479999999994</v>
      </c>
      <c r="I73" s="79"/>
      <c r="J73" s="78"/>
      <c r="K73" s="78"/>
      <c r="L73" s="78"/>
      <c r="M73" s="78"/>
      <c r="N73" s="78"/>
      <c r="O73" s="78"/>
      <c r="P73" s="78"/>
      <c r="Q73" s="78"/>
      <c r="R73" s="78"/>
      <c r="S73" s="78"/>
      <c r="T73" s="78"/>
      <c r="U73" s="78"/>
      <c r="V73" s="78"/>
      <c r="W73" s="78"/>
      <c r="X73" s="78"/>
    </row>
    <row r="74" spans="1:24" ht="73.5" customHeight="1" x14ac:dyDescent="0.25">
      <c r="A74" s="73" t="s">
        <v>257</v>
      </c>
      <c r="B74" s="67" t="s">
        <v>68</v>
      </c>
      <c r="C74" s="70" t="s">
        <v>258</v>
      </c>
      <c r="D74" s="67" t="s">
        <v>19</v>
      </c>
      <c r="E74" s="67">
        <v>13.4</v>
      </c>
      <c r="F74" s="71" t="s">
        <v>269</v>
      </c>
      <c r="G74" s="68">
        <f t="shared" si="9"/>
        <v>93.747720000000001</v>
      </c>
      <c r="H74" s="96">
        <f t="shared" si="10"/>
        <v>1256.2194480000001</v>
      </c>
      <c r="I74" s="79"/>
      <c r="J74" s="78"/>
      <c r="K74" s="78"/>
      <c r="L74" s="78"/>
      <c r="M74" s="78"/>
      <c r="N74" s="78"/>
      <c r="O74" s="78"/>
      <c r="P74" s="78"/>
      <c r="Q74" s="78"/>
      <c r="R74" s="78"/>
      <c r="S74" s="78"/>
      <c r="T74" s="78"/>
      <c r="U74" s="78"/>
      <c r="V74" s="78"/>
      <c r="W74" s="78"/>
      <c r="X74" s="78"/>
    </row>
    <row r="75" spans="1:24" ht="74.25" customHeight="1" x14ac:dyDescent="0.25">
      <c r="A75" s="73" t="s">
        <v>259</v>
      </c>
      <c r="B75" s="67" t="s">
        <v>247</v>
      </c>
      <c r="C75" s="70" t="s">
        <v>256</v>
      </c>
      <c r="D75" s="67" t="s">
        <v>19</v>
      </c>
      <c r="E75" s="67">
        <v>8.8000000000000007</v>
      </c>
      <c r="F75" s="71" t="s">
        <v>270</v>
      </c>
      <c r="G75" s="68">
        <f t="shared" si="9"/>
        <v>60.150640000000003</v>
      </c>
      <c r="H75" s="96">
        <f t="shared" si="10"/>
        <v>529.32563200000004</v>
      </c>
      <c r="I75" s="79"/>
      <c r="J75" s="78"/>
      <c r="K75" s="78"/>
      <c r="L75" s="78"/>
      <c r="M75" s="78"/>
      <c r="N75" s="78"/>
      <c r="O75" s="78"/>
      <c r="P75" s="78"/>
      <c r="Q75" s="78"/>
      <c r="R75" s="78"/>
      <c r="S75" s="78"/>
      <c r="T75" s="78"/>
      <c r="U75" s="78"/>
      <c r="V75" s="78"/>
      <c r="W75" s="78"/>
      <c r="X75" s="78"/>
    </row>
    <row r="76" spans="1:24" ht="78" customHeight="1" x14ac:dyDescent="0.25">
      <c r="A76" s="73" t="s">
        <v>255</v>
      </c>
      <c r="B76" s="67" t="s">
        <v>248</v>
      </c>
      <c r="C76" s="70" t="s">
        <v>254</v>
      </c>
      <c r="D76" s="67" t="s">
        <v>19</v>
      </c>
      <c r="E76" s="67">
        <v>10.8</v>
      </c>
      <c r="F76" s="71" t="s">
        <v>271</v>
      </c>
      <c r="G76" s="68">
        <f t="shared" si="9"/>
        <v>124.62692</v>
      </c>
      <c r="H76" s="96">
        <f t="shared" si="10"/>
        <v>1345.970736</v>
      </c>
      <c r="I76" s="79"/>
      <c r="J76" s="78"/>
      <c r="K76" s="78"/>
      <c r="L76" s="78"/>
      <c r="M76" s="78"/>
      <c r="N76" s="78"/>
      <c r="O76" s="78"/>
      <c r="P76" s="78"/>
      <c r="Q76" s="78"/>
      <c r="R76" s="78"/>
      <c r="S76" s="78"/>
      <c r="T76" s="78"/>
      <c r="U76" s="78"/>
      <c r="V76" s="78"/>
      <c r="W76" s="78"/>
      <c r="X76" s="78"/>
    </row>
    <row r="77" spans="1:24" ht="40.5" customHeight="1" x14ac:dyDescent="0.25">
      <c r="A77" s="73" t="s">
        <v>246</v>
      </c>
      <c r="B77" s="67" t="s">
        <v>249</v>
      </c>
      <c r="C77" s="70" t="s">
        <v>245</v>
      </c>
      <c r="D77" s="67" t="s">
        <v>43</v>
      </c>
      <c r="E77" s="67">
        <v>1</v>
      </c>
      <c r="F77" s="71" t="s">
        <v>272</v>
      </c>
      <c r="G77" s="68">
        <f t="shared" si="9"/>
        <v>532.52584000000002</v>
      </c>
      <c r="H77" s="96">
        <f t="shared" si="10"/>
        <v>532.52584000000002</v>
      </c>
      <c r="I77" s="79"/>
      <c r="J77" s="78"/>
      <c r="K77" s="78"/>
      <c r="L77" s="78"/>
      <c r="M77" s="78"/>
      <c r="N77" s="78"/>
      <c r="O77" s="78"/>
      <c r="P77" s="78"/>
      <c r="Q77" s="78"/>
      <c r="R77" s="78"/>
      <c r="S77" s="78"/>
      <c r="T77" s="78"/>
      <c r="U77" s="78"/>
      <c r="V77" s="78"/>
      <c r="W77" s="78"/>
      <c r="X77" s="78"/>
    </row>
    <row r="78" spans="1:24" ht="49.5" customHeight="1" x14ac:dyDescent="0.25">
      <c r="A78" s="73" t="s">
        <v>250</v>
      </c>
      <c r="B78" s="67" t="s">
        <v>252</v>
      </c>
      <c r="C78" s="70" t="s">
        <v>251</v>
      </c>
      <c r="D78" s="67" t="s">
        <v>43</v>
      </c>
      <c r="E78" s="67">
        <v>2</v>
      </c>
      <c r="F78" s="71" t="s">
        <v>273</v>
      </c>
      <c r="G78" s="68">
        <f t="shared" si="9"/>
        <v>640.79444000000001</v>
      </c>
      <c r="H78" s="96">
        <f t="shared" si="10"/>
        <v>1281.58888</v>
      </c>
      <c r="I78" s="79"/>
      <c r="J78" s="78"/>
      <c r="K78" s="78"/>
      <c r="L78" s="78"/>
      <c r="M78" s="78"/>
      <c r="N78" s="78"/>
      <c r="O78" s="78"/>
      <c r="P78" s="78"/>
      <c r="Q78" s="78"/>
      <c r="R78" s="78"/>
      <c r="S78" s="78"/>
      <c r="T78" s="78"/>
      <c r="U78" s="78"/>
      <c r="V78" s="78"/>
      <c r="W78" s="78"/>
      <c r="X78" s="78"/>
    </row>
    <row r="79" spans="1:24" ht="43.5" customHeight="1" x14ac:dyDescent="0.25">
      <c r="A79" s="73" t="s">
        <v>380</v>
      </c>
      <c r="B79" s="67" t="s">
        <v>17</v>
      </c>
      <c r="C79" s="70" t="s">
        <v>381</v>
      </c>
      <c r="D79" s="67" t="s">
        <v>43</v>
      </c>
      <c r="E79" s="67">
        <v>3</v>
      </c>
      <c r="F79" s="69" t="s">
        <v>382</v>
      </c>
      <c r="G79" s="68">
        <f t="shared" si="9"/>
        <v>135.83020000000002</v>
      </c>
      <c r="H79" s="96">
        <f t="shared" si="10"/>
        <v>407.49060000000009</v>
      </c>
      <c r="I79" s="79"/>
      <c r="J79" s="78"/>
      <c r="K79" s="78"/>
      <c r="L79" s="78"/>
      <c r="M79" s="78"/>
      <c r="N79" s="78"/>
      <c r="O79" s="78"/>
      <c r="P79" s="78"/>
      <c r="Q79" s="78"/>
      <c r="R79" s="78"/>
      <c r="S79" s="78"/>
      <c r="T79" s="78"/>
      <c r="U79" s="78"/>
      <c r="V79" s="78"/>
      <c r="W79" s="78"/>
      <c r="X79" s="78"/>
    </row>
    <row r="80" spans="1:24" ht="43.5" customHeight="1" x14ac:dyDescent="0.25">
      <c r="A80" s="73" t="s">
        <v>383</v>
      </c>
      <c r="B80" s="67" t="s">
        <v>406</v>
      </c>
      <c r="C80" s="70" t="s">
        <v>384</v>
      </c>
      <c r="D80" s="67" t="s">
        <v>43</v>
      </c>
      <c r="E80" s="67">
        <v>1</v>
      </c>
      <c r="F80" s="69" t="s">
        <v>388</v>
      </c>
      <c r="G80" s="68">
        <f t="shared" si="9"/>
        <v>2590.90524</v>
      </c>
      <c r="H80" s="96">
        <f t="shared" si="10"/>
        <v>2590.90524</v>
      </c>
      <c r="I80" s="79"/>
      <c r="J80" s="78"/>
      <c r="K80" s="78"/>
      <c r="L80" s="78"/>
      <c r="M80" s="78"/>
      <c r="N80" s="78"/>
      <c r="O80" s="78"/>
      <c r="P80" s="78"/>
      <c r="Q80" s="78"/>
      <c r="R80" s="78"/>
      <c r="S80" s="78"/>
      <c r="T80" s="78"/>
      <c r="U80" s="78"/>
      <c r="V80" s="78"/>
      <c r="W80" s="78"/>
      <c r="X80" s="78"/>
    </row>
    <row r="81" spans="1:24" ht="43.5" customHeight="1" x14ac:dyDescent="0.25">
      <c r="A81" s="73" t="s">
        <v>385</v>
      </c>
      <c r="B81" s="67" t="s">
        <v>407</v>
      </c>
      <c r="C81" s="70" t="s">
        <v>386</v>
      </c>
      <c r="D81" s="67" t="s">
        <v>43</v>
      </c>
      <c r="E81" s="67">
        <v>1</v>
      </c>
      <c r="F81" s="69" t="s">
        <v>387</v>
      </c>
      <c r="G81" s="68">
        <f t="shared" si="9"/>
        <v>2199.0583999999999</v>
      </c>
      <c r="H81" s="96">
        <f t="shared" si="10"/>
        <v>2199.0583999999999</v>
      </c>
      <c r="I81" s="79"/>
      <c r="J81" s="78"/>
      <c r="K81" s="78"/>
      <c r="L81" s="78"/>
      <c r="M81" s="78"/>
      <c r="N81" s="78"/>
      <c r="O81" s="78"/>
      <c r="P81" s="78"/>
      <c r="Q81" s="78"/>
      <c r="R81" s="78"/>
      <c r="S81" s="78"/>
      <c r="T81" s="78"/>
      <c r="U81" s="78"/>
      <c r="V81" s="78"/>
      <c r="W81" s="78"/>
      <c r="X81" s="78"/>
    </row>
    <row r="82" spans="1:24" ht="45.75" customHeight="1" x14ac:dyDescent="0.25">
      <c r="A82" s="73" t="s">
        <v>390</v>
      </c>
      <c r="B82" s="67" t="s">
        <v>454</v>
      </c>
      <c r="C82" s="70" t="s">
        <v>389</v>
      </c>
      <c r="D82" s="67" t="s">
        <v>43</v>
      </c>
      <c r="E82" s="67">
        <v>1</v>
      </c>
      <c r="F82" s="69" t="s">
        <v>391</v>
      </c>
      <c r="G82" s="68">
        <f t="shared" si="9"/>
        <v>3875.0971599999998</v>
      </c>
      <c r="H82" s="96">
        <f t="shared" si="10"/>
        <v>3875.0971599999998</v>
      </c>
      <c r="I82" s="79"/>
      <c r="J82" s="78"/>
      <c r="K82" s="78"/>
      <c r="L82" s="78"/>
      <c r="M82" s="78"/>
      <c r="N82" s="78"/>
      <c r="O82" s="78"/>
      <c r="P82" s="78"/>
      <c r="Q82" s="78"/>
      <c r="R82" s="78"/>
      <c r="S82" s="78"/>
      <c r="T82" s="78"/>
      <c r="U82" s="78"/>
      <c r="V82" s="78"/>
      <c r="W82" s="78"/>
      <c r="X82" s="78"/>
    </row>
    <row r="83" spans="1:24" ht="39" customHeight="1" x14ac:dyDescent="0.25">
      <c r="A83" s="73"/>
      <c r="B83" s="67"/>
      <c r="C83" s="70"/>
      <c r="D83" s="67"/>
      <c r="E83" s="67"/>
      <c r="F83" s="71"/>
      <c r="G83" s="68"/>
      <c r="H83" s="68"/>
      <c r="I83" s="103"/>
      <c r="J83" s="102"/>
      <c r="K83" s="102"/>
      <c r="L83" s="102"/>
      <c r="M83" s="102"/>
      <c r="N83" s="102"/>
      <c r="O83" s="102"/>
      <c r="P83" s="102"/>
      <c r="Q83" s="102"/>
      <c r="R83" s="102"/>
      <c r="S83" s="102"/>
      <c r="T83" s="102"/>
      <c r="U83" s="102"/>
      <c r="V83" s="102"/>
      <c r="W83" s="102"/>
      <c r="X83" s="102"/>
    </row>
    <row r="84" spans="1:24" x14ac:dyDescent="0.25">
      <c r="A84" s="72"/>
      <c r="B84" s="67"/>
      <c r="C84" s="74"/>
      <c r="D84" s="67"/>
      <c r="E84" s="67"/>
      <c r="F84" s="68"/>
      <c r="G84" s="68"/>
      <c r="H84" s="68"/>
    </row>
    <row r="85" spans="1:24" x14ac:dyDescent="0.25">
      <c r="A85" s="81"/>
      <c r="B85" s="82">
        <v>6</v>
      </c>
      <c r="C85" s="82" t="s">
        <v>118</v>
      </c>
      <c r="D85" s="108">
        <f>SUM(H86:H89)</f>
        <v>116057.000312</v>
      </c>
      <c r="E85" s="108"/>
      <c r="F85" s="108"/>
      <c r="G85" s="108"/>
      <c r="H85" s="108"/>
    </row>
    <row r="86" spans="1:24" ht="36" customHeight="1" x14ac:dyDescent="0.25">
      <c r="A86" s="72">
        <v>41682</v>
      </c>
      <c r="B86" s="67" t="s">
        <v>17</v>
      </c>
      <c r="C86" s="75" t="s">
        <v>119</v>
      </c>
      <c r="D86" s="99" t="s">
        <v>19</v>
      </c>
      <c r="E86" s="99">
        <v>250</v>
      </c>
      <c r="F86" s="100" t="s">
        <v>318</v>
      </c>
      <c r="G86" s="99">
        <f t="shared" ref="G86:G88" si="11">(F86*$E$3/100)+F86</f>
        <v>46.612279999999998</v>
      </c>
      <c r="H86" s="99">
        <f t="shared" ref="H86:H88" si="12">E86*G86</f>
        <v>11653.07</v>
      </c>
      <c r="I86" s="103"/>
      <c r="J86" s="102"/>
      <c r="K86" s="102"/>
      <c r="L86" s="102"/>
      <c r="M86" s="102"/>
      <c r="N86" s="102"/>
      <c r="O86" s="102"/>
      <c r="P86" s="102"/>
      <c r="Q86" s="102"/>
      <c r="R86" s="102"/>
      <c r="S86" s="102"/>
      <c r="T86" s="102"/>
      <c r="U86" s="102"/>
      <c r="V86" s="102"/>
      <c r="W86" s="102"/>
      <c r="X86" s="102"/>
    </row>
    <row r="87" spans="1:24" ht="39.75" customHeight="1" x14ac:dyDescent="0.25">
      <c r="A87" s="72">
        <v>38135</v>
      </c>
      <c r="B87" s="67" t="s">
        <v>406</v>
      </c>
      <c r="C87" s="75" t="s">
        <v>182</v>
      </c>
      <c r="D87" s="99" t="s">
        <v>41</v>
      </c>
      <c r="E87" s="99">
        <v>36.700000000000003</v>
      </c>
      <c r="F87" s="100" t="s">
        <v>319</v>
      </c>
      <c r="G87" s="99">
        <f t="shared" si="11"/>
        <v>152.94136</v>
      </c>
      <c r="H87" s="99">
        <f t="shared" si="12"/>
        <v>5612.9479120000005</v>
      </c>
      <c r="I87" s="103"/>
      <c r="J87" s="102"/>
      <c r="K87" s="102"/>
      <c r="L87" s="102"/>
      <c r="M87" s="102"/>
      <c r="N87" s="102"/>
      <c r="O87" s="102"/>
      <c r="P87" s="102"/>
      <c r="Q87" s="102"/>
      <c r="R87" s="102"/>
      <c r="S87" s="102"/>
      <c r="T87" s="102"/>
      <c r="U87" s="102"/>
      <c r="V87" s="102"/>
      <c r="W87" s="102"/>
      <c r="X87" s="102"/>
    </row>
    <row r="88" spans="1:24" ht="51.75" customHeight="1" x14ac:dyDescent="0.25">
      <c r="A88" s="73" t="s">
        <v>320</v>
      </c>
      <c r="B88" s="67" t="s">
        <v>407</v>
      </c>
      <c r="C88" s="70" t="s">
        <v>321</v>
      </c>
      <c r="D88" s="99" t="s">
        <v>41</v>
      </c>
      <c r="E88" s="99">
        <v>880</v>
      </c>
      <c r="F88" s="101" t="s">
        <v>322</v>
      </c>
      <c r="G88" s="99">
        <f t="shared" si="11"/>
        <v>112.26248000000001</v>
      </c>
      <c r="H88" s="99">
        <f t="shared" si="12"/>
        <v>98790.982400000008</v>
      </c>
      <c r="I88" s="103"/>
      <c r="J88" s="102"/>
      <c r="K88" s="102"/>
      <c r="L88" s="102"/>
      <c r="M88" s="102"/>
      <c r="N88" s="102"/>
      <c r="O88" s="102"/>
      <c r="P88" s="102"/>
      <c r="Q88" s="102"/>
      <c r="R88" s="102"/>
      <c r="S88" s="102"/>
      <c r="T88" s="102"/>
      <c r="U88" s="102"/>
      <c r="V88" s="102"/>
      <c r="W88" s="102"/>
      <c r="X88" s="102"/>
    </row>
    <row r="89" spans="1:24" ht="42" customHeight="1" x14ac:dyDescent="0.25">
      <c r="A89" s="73"/>
      <c r="B89" s="67"/>
      <c r="C89" s="70"/>
      <c r="D89" s="67"/>
      <c r="E89" s="67"/>
      <c r="F89" s="71"/>
      <c r="G89" s="68"/>
      <c r="H89" s="68"/>
      <c r="I89" s="103"/>
      <c r="J89" s="102"/>
      <c r="K89" s="102"/>
      <c r="L89" s="102"/>
      <c r="M89" s="102"/>
      <c r="N89" s="102"/>
      <c r="O89" s="102"/>
      <c r="P89" s="102"/>
      <c r="Q89" s="102"/>
      <c r="R89" s="102"/>
      <c r="S89" s="102"/>
      <c r="T89" s="102"/>
      <c r="U89" s="102"/>
      <c r="V89" s="102"/>
      <c r="W89" s="102"/>
      <c r="X89" s="102"/>
    </row>
    <row r="90" spans="1:24" x14ac:dyDescent="0.25">
      <c r="A90" s="72"/>
      <c r="B90" s="67"/>
      <c r="C90" s="74"/>
      <c r="D90" s="67"/>
      <c r="E90" s="67"/>
      <c r="F90" s="68"/>
      <c r="G90" s="68"/>
      <c r="H90" s="68"/>
    </row>
    <row r="91" spans="1:24" x14ac:dyDescent="0.25">
      <c r="A91" s="81"/>
      <c r="B91" s="82">
        <v>7</v>
      </c>
      <c r="C91" s="82" t="s">
        <v>173</v>
      </c>
      <c r="D91" s="82"/>
      <c r="E91" s="82"/>
      <c r="F91" s="83"/>
      <c r="G91" s="83"/>
      <c r="H91" s="95">
        <f>SUM(H92:H104)</f>
        <v>38374.026526000001</v>
      </c>
    </row>
    <row r="92" spans="1:24" ht="26.25" customHeight="1" x14ac:dyDescent="0.25">
      <c r="A92" s="73" t="s">
        <v>88</v>
      </c>
      <c r="B92" s="90" t="s">
        <v>54</v>
      </c>
      <c r="C92" s="74" t="s">
        <v>459</v>
      </c>
      <c r="D92" s="90" t="s">
        <v>43</v>
      </c>
      <c r="E92" s="90">
        <v>1</v>
      </c>
      <c r="F92" s="91">
        <v>3400</v>
      </c>
      <c r="G92" s="91">
        <f>(F92*$E$3/100)+F92</f>
        <v>4338.3999999999996</v>
      </c>
      <c r="H92" s="98">
        <f>E92*G92</f>
        <v>4338.3999999999996</v>
      </c>
      <c r="I92" s="103"/>
      <c r="J92" s="102"/>
      <c r="K92" s="102"/>
      <c r="L92" s="102"/>
      <c r="M92" s="102"/>
      <c r="N92" s="102"/>
      <c r="O92" s="102"/>
      <c r="P92" s="102"/>
      <c r="Q92" s="102"/>
      <c r="R92" s="102"/>
      <c r="S92" s="102"/>
      <c r="T92" s="102"/>
      <c r="U92" s="102"/>
      <c r="V92" s="102"/>
      <c r="W92" s="102"/>
      <c r="X92" s="102"/>
    </row>
    <row r="93" spans="1:24" ht="26.25" customHeight="1" x14ac:dyDescent="0.25">
      <c r="A93" s="73" t="s">
        <v>88</v>
      </c>
      <c r="B93" s="90" t="s">
        <v>55</v>
      </c>
      <c r="C93" s="74" t="s">
        <v>176</v>
      </c>
      <c r="D93" s="90" t="s">
        <v>43</v>
      </c>
      <c r="E93" s="90">
        <v>1</v>
      </c>
      <c r="F93" s="91">
        <v>4300</v>
      </c>
      <c r="G93" s="91">
        <f t="shared" ref="G93:G103" si="13">(F93*$E$3/100)+F93</f>
        <v>5486.8</v>
      </c>
      <c r="H93" s="98">
        <f t="shared" ref="H93:H103" si="14">E93*G93</f>
        <v>5486.8</v>
      </c>
      <c r="I93" s="103"/>
      <c r="J93" s="102"/>
      <c r="K93" s="102"/>
      <c r="L93" s="102"/>
      <c r="M93" s="102"/>
      <c r="N93" s="102"/>
      <c r="O93" s="102"/>
      <c r="P93" s="102"/>
      <c r="Q93" s="102"/>
      <c r="R93" s="102"/>
      <c r="S93" s="102"/>
      <c r="T93" s="102"/>
      <c r="U93" s="102"/>
      <c r="V93" s="102"/>
      <c r="W93" s="102"/>
      <c r="X93" s="102"/>
    </row>
    <row r="94" spans="1:24" ht="25.5" customHeight="1" x14ac:dyDescent="0.25">
      <c r="A94" s="73" t="s">
        <v>150</v>
      </c>
      <c r="B94" s="90" t="s">
        <v>56</v>
      </c>
      <c r="C94" s="70" t="s">
        <v>178</v>
      </c>
      <c r="D94" s="90" t="s">
        <v>86</v>
      </c>
      <c r="E94" s="90">
        <v>3.1</v>
      </c>
      <c r="F94" s="71" t="s">
        <v>323</v>
      </c>
      <c r="G94" s="91">
        <f t="shared" si="13"/>
        <v>104.27472</v>
      </c>
      <c r="H94" s="98">
        <f t="shared" si="14"/>
        <v>323.25163200000003</v>
      </c>
      <c r="I94" s="103"/>
      <c r="J94" s="102"/>
      <c r="K94" s="102"/>
      <c r="L94" s="102"/>
      <c r="M94" s="102"/>
      <c r="N94" s="102"/>
      <c r="O94" s="102"/>
      <c r="P94" s="102"/>
      <c r="Q94" s="102"/>
      <c r="R94" s="102"/>
      <c r="S94" s="102"/>
      <c r="T94" s="102"/>
      <c r="U94" s="102"/>
      <c r="V94" s="102"/>
      <c r="W94" s="102"/>
      <c r="X94" s="102"/>
    </row>
    <row r="95" spans="1:24" ht="42" customHeight="1" x14ac:dyDescent="0.25">
      <c r="A95" s="73" t="s">
        <v>442</v>
      </c>
      <c r="B95" s="90" t="s">
        <v>57</v>
      </c>
      <c r="C95" s="70" t="s">
        <v>441</v>
      </c>
      <c r="D95" s="90" t="s">
        <v>86</v>
      </c>
      <c r="E95" s="90">
        <v>2.15</v>
      </c>
      <c r="F95" s="71" t="s">
        <v>443</v>
      </c>
      <c r="G95" s="91">
        <f t="shared" si="13"/>
        <v>45.795639999999999</v>
      </c>
      <c r="H95" s="98">
        <f t="shared" si="14"/>
        <v>98.460625999999991</v>
      </c>
      <c r="I95" s="103"/>
      <c r="J95" s="102"/>
      <c r="K95" s="102"/>
      <c r="L95" s="102"/>
      <c r="M95" s="102"/>
      <c r="N95" s="102"/>
      <c r="O95" s="102"/>
      <c r="P95" s="102"/>
      <c r="Q95" s="102"/>
      <c r="R95" s="102"/>
      <c r="S95" s="102"/>
      <c r="T95" s="102"/>
      <c r="U95" s="102"/>
      <c r="V95" s="102"/>
      <c r="W95" s="102"/>
      <c r="X95" s="102"/>
    </row>
    <row r="96" spans="1:24" ht="61.5" customHeight="1" x14ac:dyDescent="0.25">
      <c r="A96" s="73" t="s">
        <v>427</v>
      </c>
      <c r="B96" s="90" t="s">
        <v>56</v>
      </c>
      <c r="C96" s="70" t="s">
        <v>440</v>
      </c>
      <c r="D96" s="90" t="s">
        <v>86</v>
      </c>
      <c r="E96" s="90">
        <v>5</v>
      </c>
      <c r="F96" s="71" t="s">
        <v>429</v>
      </c>
      <c r="G96" s="91">
        <f t="shared" si="13"/>
        <v>668.52191999999991</v>
      </c>
      <c r="H96" s="98">
        <f t="shared" si="14"/>
        <v>3342.6095999999998</v>
      </c>
      <c r="I96" s="103"/>
      <c r="J96" s="102"/>
      <c r="K96" s="102"/>
      <c r="L96" s="102"/>
      <c r="M96" s="102"/>
      <c r="N96" s="102"/>
      <c r="O96" s="102"/>
      <c r="P96" s="102"/>
      <c r="Q96" s="102"/>
      <c r="R96" s="102"/>
      <c r="S96" s="102"/>
      <c r="T96" s="102"/>
      <c r="U96" s="102"/>
      <c r="V96" s="102"/>
      <c r="W96" s="102"/>
      <c r="X96" s="102"/>
    </row>
    <row r="97" spans="1:24" ht="28.5" customHeight="1" x14ac:dyDescent="0.25">
      <c r="A97" s="73" t="s">
        <v>88</v>
      </c>
      <c r="B97" s="90" t="s">
        <v>57</v>
      </c>
      <c r="C97" s="74" t="s">
        <v>179</v>
      </c>
      <c r="D97" s="90" t="s">
        <v>43</v>
      </c>
      <c r="E97" s="90">
        <v>3</v>
      </c>
      <c r="F97" s="91">
        <v>280</v>
      </c>
      <c r="G97" s="91">
        <f t="shared" si="13"/>
        <v>357.28</v>
      </c>
      <c r="H97" s="98">
        <f t="shared" si="14"/>
        <v>1071.8399999999999</v>
      </c>
      <c r="I97" s="103"/>
      <c r="J97" s="102"/>
      <c r="K97" s="102"/>
      <c r="L97" s="102"/>
      <c r="M97" s="102"/>
      <c r="N97" s="102"/>
      <c r="O97" s="102"/>
      <c r="P97" s="102"/>
      <c r="Q97" s="102"/>
      <c r="R97" s="102"/>
      <c r="S97" s="102"/>
      <c r="T97" s="102"/>
      <c r="U97" s="102"/>
      <c r="V97" s="102"/>
      <c r="W97" s="102"/>
      <c r="X97" s="102"/>
    </row>
    <row r="98" spans="1:24" ht="28.5" customHeight="1" x14ac:dyDescent="0.25">
      <c r="A98" s="73" t="s">
        <v>88</v>
      </c>
      <c r="B98" s="90" t="s">
        <v>58</v>
      </c>
      <c r="C98" s="74" t="s">
        <v>444</v>
      </c>
      <c r="D98" s="90" t="s">
        <v>43</v>
      </c>
      <c r="E98" s="90">
        <v>2</v>
      </c>
      <c r="F98" s="91">
        <v>1930</v>
      </c>
      <c r="G98" s="91">
        <f t="shared" si="13"/>
        <v>2462.6799999999998</v>
      </c>
      <c r="H98" s="98">
        <f t="shared" si="14"/>
        <v>4925.3599999999997</v>
      </c>
      <c r="I98" s="79"/>
      <c r="J98" s="78"/>
      <c r="K98" s="78"/>
      <c r="L98" s="78"/>
      <c r="M98" s="78"/>
      <c r="N98" s="78"/>
      <c r="O98" s="78"/>
      <c r="P98" s="78"/>
      <c r="Q98" s="78"/>
      <c r="R98" s="78"/>
      <c r="S98" s="78"/>
      <c r="T98" s="78"/>
      <c r="U98" s="78"/>
      <c r="V98" s="78"/>
      <c r="W98" s="78"/>
      <c r="X98" s="78"/>
    </row>
    <row r="99" spans="1:24" ht="34.5" customHeight="1" x14ac:dyDescent="0.25">
      <c r="A99" s="73" t="s">
        <v>88</v>
      </c>
      <c r="B99" s="90" t="s">
        <v>160</v>
      </c>
      <c r="C99" s="74" t="s">
        <v>445</v>
      </c>
      <c r="D99" s="90" t="s">
        <v>43</v>
      </c>
      <c r="E99" s="90">
        <v>1</v>
      </c>
      <c r="F99" s="91">
        <v>800</v>
      </c>
      <c r="G99" s="91">
        <f t="shared" si="13"/>
        <v>1020.8</v>
      </c>
      <c r="H99" s="98">
        <f t="shared" si="14"/>
        <v>1020.8</v>
      </c>
      <c r="I99" s="103"/>
      <c r="J99" s="102"/>
      <c r="K99" s="102"/>
      <c r="L99" s="102"/>
      <c r="M99" s="102"/>
      <c r="N99" s="102"/>
      <c r="O99" s="102"/>
      <c r="P99" s="102"/>
      <c r="Q99" s="102"/>
      <c r="R99" s="102"/>
      <c r="S99" s="102"/>
      <c r="T99" s="102"/>
      <c r="U99" s="102"/>
      <c r="V99" s="102"/>
      <c r="W99" s="102"/>
      <c r="X99" s="102"/>
    </row>
    <row r="100" spans="1:24" ht="34.5" customHeight="1" x14ac:dyDescent="0.25">
      <c r="A100" s="73">
        <v>7319</v>
      </c>
      <c r="B100" s="90" t="s">
        <v>161</v>
      </c>
      <c r="C100" s="74" t="s">
        <v>180</v>
      </c>
      <c r="D100" s="90" t="s">
        <v>41</v>
      </c>
      <c r="E100" s="90">
        <v>82.74</v>
      </c>
      <c r="F100" s="71" t="s">
        <v>324</v>
      </c>
      <c r="G100" s="91">
        <f t="shared" si="13"/>
        <v>17.162199999999999</v>
      </c>
      <c r="H100" s="98">
        <f t="shared" si="14"/>
        <v>1420.0004279999998</v>
      </c>
      <c r="I100" s="103"/>
      <c r="J100" s="102"/>
      <c r="K100" s="102"/>
      <c r="L100" s="102"/>
      <c r="M100" s="102"/>
      <c r="N100" s="102"/>
      <c r="O100" s="102"/>
      <c r="P100" s="102"/>
      <c r="Q100" s="102"/>
      <c r="R100" s="102"/>
      <c r="S100" s="102"/>
      <c r="T100" s="102"/>
      <c r="U100" s="102"/>
      <c r="V100" s="102"/>
      <c r="W100" s="102"/>
      <c r="X100" s="102"/>
    </row>
    <row r="101" spans="1:24" ht="30" customHeight="1" x14ac:dyDescent="0.25">
      <c r="A101" s="73" t="s">
        <v>446</v>
      </c>
      <c r="B101" s="90" t="s">
        <v>263</v>
      </c>
      <c r="C101" s="70" t="s">
        <v>447</v>
      </c>
      <c r="D101" s="90" t="s">
        <v>19</v>
      </c>
      <c r="E101" s="90">
        <v>84</v>
      </c>
      <c r="F101" s="71" t="s">
        <v>448</v>
      </c>
      <c r="G101" s="91">
        <f t="shared" si="13"/>
        <v>22.955239999999996</v>
      </c>
      <c r="H101" s="98">
        <f t="shared" si="14"/>
        <v>1928.2401599999996</v>
      </c>
      <c r="I101" s="79"/>
      <c r="J101" s="78"/>
      <c r="K101" s="78"/>
      <c r="L101" s="78"/>
      <c r="M101" s="78"/>
      <c r="N101" s="78"/>
      <c r="O101" s="78"/>
      <c r="P101" s="78"/>
      <c r="Q101" s="78"/>
      <c r="R101" s="78"/>
      <c r="S101" s="78"/>
      <c r="T101" s="78"/>
      <c r="U101" s="78"/>
      <c r="V101" s="78"/>
      <c r="W101" s="78"/>
      <c r="X101" s="78"/>
    </row>
    <row r="102" spans="1:24" ht="36" customHeight="1" x14ac:dyDescent="0.25">
      <c r="A102" s="92" t="s">
        <v>452</v>
      </c>
      <c r="B102" s="90" t="s">
        <v>263</v>
      </c>
      <c r="C102" s="93" t="s">
        <v>450</v>
      </c>
      <c r="D102" s="90" t="s">
        <v>135</v>
      </c>
      <c r="E102" s="90">
        <v>145.5</v>
      </c>
      <c r="F102" s="84" t="s">
        <v>451</v>
      </c>
      <c r="G102" s="91">
        <f t="shared" si="13"/>
        <v>18.961359999999999</v>
      </c>
      <c r="H102" s="98">
        <f t="shared" si="14"/>
        <v>2758.87788</v>
      </c>
      <c r="I102" s="79"/>
      <c r="J102" s="78"/>
      <c r="K102" s="78"/>
      <c r="L102" s="78"/>
      <c r="M102" s="78"/>
      <c r="N102" s="78"/>
      <c r="O102" s="78"/>
      <c r="P102" s="78"/>
      <c r="Q102" s="78"/>
      <c r="R102" s="78"/>
      <c r="S102" s="78"/>
      <c r="T102" s="78"/>
      <c r="U102" s="78"/>
      <c r="V102" s="78"/>
      <c r="W102" s="78"/>
      <c r="X102" s="78"/>
    </row>
    <row r="103" spans="1:24" ht="34.5" customHeight="1" x14ac:dyDescent="0.25">
      <c r="A103" s="73">
        <v>36882</v>
      </c>
      <c r="B103" s="90" t="s">
        <v>453</v>
      </c>
      <c r="C103" s="74" t="s">
        <v>181</v>
      </c>
      <c r="D103" s="90" t="s">
        <v>41</v>
      </c>
      <c r="E103" s="90">
        <v>35</v>
      </c>
      <c r="F103" s="71" t="s">
        <v>325</v>
      </c>
      <c r="G103" s="91">
        <f t="shared" si="13"/>
        <v>333.12531999999999</v>
      </c>
      <c r="H103" s="98">
        <f t="shared" si="14"/>
        <v>11659.386199999999</v>
      </c>
      <c r="I103" s="103"/>
      <c r="J103" s="102"/>
      <c r="K103" s="102"/>
      <c r="L103" s="102"/>
      <c r="M103" s="102"/>
      <c r="N103" s="102"/>
      <c r="O103" s="102"/>
      <c r="P103" s="102"/>
      <c r="Q103" s="102"/>
      <c r="R103" s="102"/>
      <c r="S103" s="102"/>
      <c r="T103" s="102"/>
      <c r="U103" s="102"/>
      <c r="V103" s="102"/>
      <c r="W103" s="102"/>
      <c r="X103" s="102"/>
    </row>
    <row r="104" spans="1:24" ht="34.5" customHeight="1" x14ac:dyDescent="0.25">
      <c r="A104" s="73"/>
      <c r="B104" s="90"/>
      <c r="C104" s="74"/>
      <c r="D104" s="90"/>
      <c r="E104" s="90"/>
      <c r="F104" s="91"/>
      <c r="G104" s="91"/>
      <c r="H104" s="91"/>
      <c r="I104" s="103"/>
      <c r="J104" s="102"/>
      <c r="K104" s="102"/>
      <c r="L104" s="102"/>
      <c r="M104" s="102"/>
      <c r="N104" s="102"/>
      <c r="O104" s="102"/>
      <c r="P104" s="102"/>
      <c r="Q104" s="102"/>
      <c r="R104" s="102"/>
      <c r="S104" s="102"/>
      <c r="T104" s="102"/>
      <c r="U104" s="102"/>
      <c r="V104" s="102"/>
      <c r="W104" s="102"/>
      <c r="X104" s="102"/>
    </row>
    <row r="105" spans="1:24" x14ac:dyDescent="0.25">
      <c r="A105" s="81"/>
      <c r="B105" s="82">
        <v>8</v>
      </c>
      <c r="C105" s="82" t="s">
        <v>200</v>
      </c>
      <c r="D105" s="82"/>
      <c r="E105" s="82"/>
      <c r="F105" s="83"/>
      <c r="G105" s="83"/>
      <c r="H105" s="95">
        <f>SUM(H106:H107)</f>
        <v>68075.11039999999</v>
      </c>
    </row>
    <row r="106" spans="1:24" ht="36.75" customHeight="1" x14ac:dyDescent="0.25">
      <c r="A106" s="72" t="s">
        <v>88</v>
      </c>
      <c r="B106" s="67" t="s">
        <v>59</v>
      </c>
      <c r="C106" s="74" t="s">
        <v>400</v>
      </c>
      <c r="D106" s="67" t="s">
        <v>41</v>
      </c>
      <c r="E106" s="67">
        <v>137.32</v>
      </c>
      <c r="F106" s="67">
        <v>320</v>
      </c>
      <c r="G106" s="68">
        <f>(F106*$E$3/100)+F106</f>
        <v>408.32</v>
      </c>
      <c r="H106" s="96">
        <f>E106*G106</f>
        <v>56070.502399999998</v>
      </c>
      <c r="I106" s="103"/>
      <c r="J106" s="102"/>
      <c r="K106" s="102"/>
      <c r="L106" s="102"/>
      <c r="M106" s="102"/>
      <c r="N106" s="102"/>
      <c r="O106" s="102"/>
      <c r="P106" s="102"/>
      <c r="Q106" s="102"/>
      <c r="R106" s="102"/>
      <c r="S106" s="102"/>
      <c r="T106" s="102"/>
      <c r="U106" s="102"/>
      <c r="V106" s="102"/>
      <c r="W106" s="102"/>
      <c r="X106" s="102"/>
    </row>
    <row r="107" spans="1:24" ht="46.5" customHeight="1" x14ac:dyDescent="0.25">
      <c r="A107" s="73" t="s">
        <v>88</v>
      </c>
      <c r="B107" s="67" t="s">
        <v>60</v>
      </c>
      <c r="C107" s="74" t="s">
        <v>401</v>
      </c>
      <c r="D107" s="67" t="s">
        <v>41</v>
      </c>
      <c r="E107" s="71">
        <v>23.52</v>
      </c>
      <c r="F107" s="71">
        <v>400</v>
      </c>
      <c r="G107" s="68">
        <f>(F107*$E$3/100)+F107</f>
        <v>510.4</v>
      </c>
      <c r="H107" s="96">
        <f>E107*G107</f>
        <v>12004.607999999998</v>
      </c>
      <c r="I107" s="103"/>
      <c r="J107" s="102"/>
      <c r="K107" s="102"/>
      <c r="L107" s="102"/>
      <c r="M107" s="102"/>
      <c r="N107" s="102"/>
      <c r="O107" s="102"/>
      <c r="P107" s="102"/>
      <c r="Q107" s="102"/>
      <c r="R107" s="102"/>
      <c r="S107" s="102"/>
      <c r="T107" s="102"/>
      <c r="U107" s="102"/>
      <c r="V107" s="102"/>
      <c r="W107" s="102"/>
      <c r="X107" s="102"/>
    </row>
    <row r="108" spans="1:24" ht="35.25" customHeight="1" x14ac:dyDescent="0.25">
      <c r="A108" s="72"/>
      <c r="B108" s="67"/>
      <c r="C108" s="74"/>
      <c r="D108" s="67"/>
      <c r="E108" s="67"/>
      <c r="F108" s="68"/>
      <c r="G108" s="68"/>
      <c r="H108" s="68"/>
    </row>
    <row r="109" spans="1:24" ht="21.75" customHeight="1" x14ac:dyDescent="0.25">
      <c r="A109" s="81"/>
      <c r="B109" s="82">
        <v>9</v>
      </c>
      <c r="C109" s="82" t="s">
        <v>433</v>
      </c>
      <c r="D109" s="82"/>
      <c r="E109" s="82"/>
      <c r="F109" s="83"/>
      <c r="G109" s="83"/>
      <c r="H109" s="95">
        <f>SUM(H110:H115)</f>
        <v>46484.337011199998</v>
      </c>
    </row>
    <row r="110" spans="1:24" ht="39.75" customHeight="1" x14ac:dyDescent="0.25">
      <c r="A110" s="73" t="s">
        <v>150</v>
      </c>
      <c r="B110" s="90" t="s">
        <v>408</v>
      </c>
      <c r="C110" s="70" t="s">
        <v>151</v>
      </c>
      <c r="D110" s="90" t="s">
        <v>86</v>
      </c>
      <c r="E110" s="90">
        <v>22.8</v>
      </c>
      <c r="F110" s="71">
        <v>81.72</v>
      </c>
      <c r="G110" s="91">
        <f t="shared" ref="G110:G115" si="15">(F110*$E$3/100)+F110</f>
        <v>104.27472</v>
      </c>
      <c r="H110" s="98">
        <f>E110*G110</f>
        <v>2377.463616</v>
      </c>
      <c r="I110" s="103"/>
      <c r="J110" s="102"/>
      <c r="K110" s="102"/>
      <c r="L110" s="102"/>
      <c r="M110" s="102"/>
      <c r="N110" s="102"/>
      <c r="O110" s="102"/>
      <c r="P110" s="102"/>
      <c r="Q110" s="102"/>
      <c r="R110" s="102"/>
      <c r="S110" s="102"/>
      <c r="T110" s="102"/>
      <c r="U110" s="102"/>
      <c r="V110" s="102"/>
      <c r="W110" s="102"/>
      <c r="X110" s="102"/>
    </row>
    <row r="111" spans="1:24" ht="39" customHeight="1" x14ac:dyDescent="0.25">
      <c r="A111" s="73" t="s">
        <v>152</v>
      </c>
      <c r="B111" s="90" t="s">
        <v>61</v>
      </c>
      <c r="C111" s="70" t="s">
        <v>153</v>
      </c>
      <c r="D111" s="69" t="s">
        <v>41</v>
      </c>
      <c r="E111" s="90">
        <v>0.43</v>
      </c>
      <c r="F111" s="71" t="s">
        <v>326</v>
      </c>
      <c r="G111" s="91">
        <f t="shared" si="15"/>
        <v>49.304640000000006</v>
      </c>
      <c r="H111" s="98">
        <f t="shared" ref="H111:H115" si="16">E111*G111</f>
        <v>21.200995200000001</v>
      </c>
      <c r="I111" s="103"/>
      <c r="J111" s="102"/>
      <c r="K111" s="102"/>
      <c r="L111" s="102"/>
      <c r="M111" s="102"/>
      <c r="N111" s="102"/>
      <c r="O111" s="102"/>
      <c r="P111" s="102"/>
      <c r="Q111" s="102"/>
      <c r="R111" s="102"/>
      <c r="S111" s="102"/>
      <c r="T111" s="102"/>
      <c r="U111" s="102"/>
      <c r="V111" s="102"/>
      <c r="W111" s="102"/>
      <c r="X111" s="102"/>
    </row>
    <row r="112" spans="1:24" ht="30.75" customHeight="1" x14ac:dyDescent="0.25">
      <c r="A112" s="73" t="s">
        <v>149</v>
      </c>
      <c r="B112" s="90" t="s">
        <v>63</v>
      </c>
      <c r="C112" s="70" t="s">
        <v>434</v>
      </c>
      <c r="D112" s="90" t="s">
        <v>41</v>
      </c>
      <c r="E112" s="90">
        <v>164.04</v>
      </c>
      <c r="F112" s="71" t="s">
        <v>327</v>
      </c>
      <c r="G112" s="91">
        <f t="shared" si="15"/>
        <v>146.21683999999999</v>
      </c>
      <c r="H112" s="98">
        <f t="shared" si="16"/>
        <v>23985.410433599998</v>
      </c>
      <c r="I112" s="103"/>
      <c r="J112" s="102"/>
      <c r="K112" s="102"/>
      <c r="L112" s="102"/>
      <c r="M112" s="102"/>
      <c r="N112" s="102"/>
      <c r="O112" s="102"/>
      <c r="P112" s="102"/>
      <c r="Q112" s="102"/>
      <c r="R112" s="102"/>
      <c r="S112" s="102"/>
      <c r="T112" s="102"/>
      <c r="U112" s="102"/>
      <c r="V112" s="102"/>
      <c r="W112" s="102"/>
      <c r="X112" s="102"/>
    </row>
    <row r="113" spans="1:24" ht="38.25" customHeight="1" x14ac:dyDescent="0.25">
      <c r="A113" s="73" t="s">
        <v>154</v>
      </c>
      <c r="B113" s="90" t="s">
        <v>64</v>
      </c>
      <c r="C113" s="70" t="s">
        <v>155</v>
      </c>
      <c r="D113" s="90" t="s">
        <v>86</v>
      </c>
      <c r="E113" s="90">
        <v>14.22</v>
      </c>
      <c r="F113" s="71">
        <v>579.37</v>
      </c>
      <c r="G113" s="91">
        <f t="shared" si="15"/>
        <v>739.27611999999999</v>
      </c>
      <c r="H113" s="98">
        <f t="shared" si="16"/>
        <v>10512.506426400001</v>
      </c>
      <c r="I113" s="103"/>
      <c r="J113" s="102"/>
      <c r="K113" s="102"/>
      <c r="L113" s="102"/>
      <c r="M113" s="102"/>
      <c r="N113" s="102"/>
      <c r="O113" s="102"/>
      <c r="P113" s="102"/>
      <c r="Q113" s="102"/>
      <c r="R113" s="102"/>
      <c r="S113" s="102"/>
      <c r="T113" s="102"/>
      <c r="U113" s="102"/>
      <c r="V113" s="102"/>
      <c r="W113" s="102"/>
      <c r="X113" s="102"/>
    </row>
    <row r="114" spans="1:24" ht="48" customHeight="1" x14ac:dyDescent="0.25">
      <c r="A114" s="73" t="s">
        <v>427</v>
      </c>
      <c r="B114" s="90" t="s">
        <v>69</v>
      </c>
      <c r="C114" s="70" t="s">
        <v>428</v>
      </c>
      <c r="D114" s="90" t="s">
        <v>86</v>
      </c>
      <c r="E114" s="90">
        <v>12</v>
      </c>
      <c r="F114" s="71" t="s">
        <v>429</v>
      </c>
      <c r="G114" s="91">
        <f t="shared" si="15"/>
        <v>668.52191999999991</v>
      </c>
      <c r="H114" s="98">
        <f t="shared" si="16"/>
        <v>8022.2630399999989</v>
      </c>
      <c r="I114" s="103"/>
      <c r="J114" s="102"/>
      <c r="K114" s="102"/>
      <c r="L114" s="102"/>
      <c r="M114" s="102"/>
      <c r="N114" s="102"/>
      <c r="O114" s="102"/>
      <c r="P114" s="102"/>
      <c r="Q114" s="102"/>
      <c r="R114" s="102"/>
      <c r="S114" s="102"/>
      <c r="T114" s="102"/>
      <c r="U114" s="102"/>
      <c r="V114" s="102"/>
      <c r="W114" s="102"/>
      <c r="X114" s="102"/>
    </row>
    <row r="115" spans="1:24" ht="29.25" customHeight="1" x14ac:dyDescent="0.25">
      <c r="A115" s="73" t="s">
        <v>88</v>
      </c>
      <c r="B115" s="90" t="s">
        <v>70</v>
      </c>
      <c r="C115" s="70" t="s">
        <v>435</v>
      </c>
      <c r="D115" s="90" t="s">
        <v>41</v>
      </c>
      <c r="E115" s="90">
        <v>75.5</v>
      </c>
      <c r="F115" s="71">
        <v>16.25</v>
      </c>
      <c r="G115" s="91">
        <f t="shared" si="15"/>
        <v>20.734999999999999</v>
      </c>
      <c r="H115" s="98">
        <f t="shared" si="16"/>
        <v>1565.4925000000001</v>
      </c>
      <c r="I115" s="103"/>
      <c r="J115" s="102"/>
      <c r="K115" s="102"/>
      <c r="L115" s="102"/>
      <c r="M115" s="102"/>
      <c r="N115" s="102"/>
      <c r="O115" s="102"/>
      <c r="P115" s="102"/>
      <c r="Q115" s="102"/>
      <c r="R115" s="102"/>
      <c r="S115" s="102"/>
      <c r="T115" s="102"/>
      <c r="U115" s="102"/>
      <c r="V115" s="102"/>
      <c r="W115" s="102"/>
      <c r="X115" s="102"/>
    </row>
    <row r="116" spans="1:24" ht="48.75" customHeight="1" x14ac:dyDescent="0.25">
      <c r="A116" s="69"/>
      <c r="B116" s="90"/>
      <c r="C116" s="70"/>
      <c r="D116" s="90"/>
      <c r="E116" s="90"/>
      <c r="F116" s="71"/>
      <c r="G116" s="91"/>
      <c r="H116" s="91"/>
      <c r="I116" s="103"/>
      <c r="J116" s="102"/>
      <c r="K116" s="102"/>
      <c r="L116" s="102"/>
      <c r="M116" s="102"/>
      <c r="N116" s="102"/>
      <c r="O116" s="102"/>
      <c r="P116" s="102"/>
      <c r="Q116" s="102"/>
      <c r="R116" s="102"/>
      <c r="S116" s="102"/>
      <c r="T116" s="102"/>
      <c r="U116" s="102"/>
      <c r="V116" s="102"/>
      <c r="W116" s="102"/>
      <c r="X116" s="102"/>
    </row>
    <row r="117" spans="1:24" ht="24" customHeight="1" x14ac:dyDescent="0.25">
      <c r="A117" s="72"/>
      <c r="B117" s="67"/>
      <c r="C117" s="74"/>
      <c r="D117" s="67"/>
      <c r="E117" s="67"/>
      <c r="F117" s="68"/>
      <c r="G117" s="68"/>
      <c r="H117" s="68"/>
    </row>
    <row r="118" spans="1:24" ht="24" customHeight="1" x14ac:dyDescent="0.25">
      <c r="A118" s="81"/>
      <c r="B118" s="82">
        <v>10</v>
      </c>
      <c r="C118" s="82" t="s">
        <v>123</v>
      </c>
      <c r="D118" s="82"/>
      <c r="E118" s="82"/>
      <c r="F118" s="83"/>
      <c r="G118" s="83"/>
      <c r="H118" s="95">
        <f>SUM(H119:H126)</f>
        <v>18407.576000000001</v>
      </c>
    </row>
    <row r="119" spans="1:24" ht="39" customHeight="1" x14ac:dyDescent="0.25">
      <c r="A119" s="73" t="s">
        <v>191</v>
      </c>
      <c r="B119" s="90" t="s">
        <v>65</v>
      </c>
      <c r="C119" s="70" t="s">
        <v>192</v>
      </c>
      <c r="D119" s="90" t="s">
        <v>41</v>
      </c>
      <c r="E119" s="90">
        <v>50</v>
      </c>
      <c r="F119" s="84" t="s">
        <v>328</v>
      </c>
      <c r="G119" s="91">
        <f>(F119*$E$3/100)+F119</f>
        <v>155.31471999999999</v>
      </c>
      <c r="H119" s="98">
        <f>E119*G119</f>
        <v>7765.7359999999999</v>
      </c>
      <c r="I119" s="103"/>
      <c r="J119" s="102"/>
      <c r="K119" s="102"/>
      <c r="L119" s="102"/>
      <c r="M119" s="102"/>
      <c r="N119" s="102"/>
      <c r="O119" s="102"/>
      <c r="P119" s="102"/>
      <c r="Q119" s="102"/>
      <c r="R119" s="102"/>
      <c r="S119" s="102"/>
      <c r="T119" s="102"/>
      <c r="U119" s="102"/>
      <c r="V119" s="102"/>
      <c r="W119" s="102"/>
      <c r="X119" s="102"/>
    </row>
    <row r="120" spans="1:24" ht="24" customHeight="1" x14ac:dyDescent="0.25">
      <c r="A120" s="73" t="s">
        <v>88</v>
      </c>
      <c r="B120" s="90" t="s">
        <v>66</v>
      </c>
      <c r="C120" s="74" t="s">
        <v>120</v>
      </c>
      <c r="D120" s="90" t="s">
        <v>43</v>
      </c>
      <c r="E120" s="90">
        <v>3</v>
      </c>
      <c r="F120" s="91">
        <v>390</v>
      </c>
      <c r="G120" s="91">
        <f>(F120*$E$3/100)+F120</f>
        <v>497.64</v>
      </c>
      <c r="H120" s="98">
        <f>E120*G120</f>
        <v>1492.92</v>
      </c>
      <c r="I120" s="103"/>
      <c r="J120" s="102"/>
      <c r="K120" s="102"/>
      <c r="L120" s="102"/>
      <c r="M120" s="102"/>
      <c r="N120" s="102"/>
      <c r="O120" s="102"/>
      <c r="P120" s="102"/>
      <c r="Q120" s="102"/>
      <c r="R120" s="102"/>
      <c r="S120" s="102"/>
      <c r="T120" s="102"/>
      <c r="U120" s="102"/>
      <c r="V120" s="102"/>
      <c r="W120" s="102"/>
      <c r="X120" s="102"/>
    </row>
    <row r="121" spans="1:24" ht="34.5" customHeight="1" x14ac:dyDescent="0.25">
      <c r="A121" s="73" t="s">
        <v>88</v>
      </c>
      <c r="B121" s="90" t="s">
        <v>67</v>
      </c>
      <c r="C121" s="74" t="s">
        <v>329</v>
      </c>
      <c r="D121" s="90" t="s">
        <v>43</v>
      </c>
      <c r="E121" s="90">
        <v>1</v>
      </c>
      <c r="F121" s="91">
        <v>1000</v>
      </c>
      <c r="G121" s="91">
        <f>(F121*$E$3/100)+F121</f>
        <v>1276</v>
      </c>
      <c r="H121" s="98">
        <f>E121*G121</f>
        <v>1276</v>
      </c>
      <c r="I121" s="103"/>
      <c r="J121" s="102"/>
      <c r="K121" s="102"/>
      <c r="L121" s="102"/>
      <c r="M121" s="102"/>
      <c r="N121" s="102"/>
      <c r="O121" s="102"/>
      <c r="P121" s="102"/>
      <c r="Q121" s="102"/>
      <c r="R121" s="102"/>
      <c r="S121" s="102"/>
      <c r="T121" s="102"/>
      <c r="U121" s="102"/>
      <c r="V121" s="102"/>
      <c r="W121" s="102"/>
      <c r="X121" s="102"/>
    </row>
    <row r="122" spans="1:24" ht="24" customHeight="1" x14ac:dyDescent="0.25">
      <c r="A122" s="73" t="s">
        <v>88</v>
      </c>
      <c r="B122" s="90" t="s">
        <v>71</v>
      </c>
      <c r="C122" s="74" t="s">
        <v>121</v>
      </c>
      <c r="D122" s="90" t="s">
        <v>43</v>
      </c>
      <c r="E122" s="90">
        <v>1</v>
      </c>
      <c r="F122" s="91">
        <v>360</v>
      </c>
      <c r="G122" s="91">
        <f>(F122*$E$3/100)+F122</f>
        <v>459.36</v>
      </c>
      <c r="H122" s="98">
        <f>E122*G122</f>
        <v>459.36</v>
      </c>
      <c r="I122" s="103"/>
      <c r="J122" s="102"/>
      <c r="K122" s="102"/>
      <c r="L122" s="102"/>
      <c r="M122" s="102"/>
      <c r="N122" s="102"/>
      <c r="O122" s="102"/>
      <c r="P122" s="102"/>
      <c r="Q122" s="102"/>
      <c r="R122" s="102"/>
      <c r="S122" s="102"/>
      <c r="T122" s="102"/>
      <c r="U122" s="102"/>
      <c r="V122" s="102"/>
      <c r="W122" s="102"/>
      <c r="X122" s="102"/>
    </row>
    <row r="123" spans="1:24" ht="24" customHeight="1" x14ac:dyDescent="0.25">
      <c r="A123" s="73" t="s">
        <v>88</v>
      </c>
      <c r="B123" s="90" t="s">
        <v>72</v>
      </c>
      <c r="C123" s="74" t="s">
        <v>122</v>
      </c>
      <c r="D123" s="90" t="s">
        <v>43</v>
      </c>
      <c r="E123" s="90">
        <v>1</v>
      </c>
      <c r="F123" s="91">
        <v>1300</v>
      </c>
      <c r="G123" s="91">
        <f>(F123*$E$3/100)+F123</f>
        <v>1658.8</v>
      </c>
      <c r="H123" s="98">
        <f>E123*G123</f>
        <v>1658.8</v>
      </c>
      <c r="I123" s="103"/>
      <c r="J123" s="102"/>
      <c r="K123" s="102"/>
      <c r="L123" s="102"/>
      <c r="M123" s="102"/>
      <c r="N123" s="102"/>
      <c r="O123" s="102"/>
      <c r="P123" s="102"/>
      <c r="Q123" s="102"/>
      <c r="R123" s="102"/>
      <c r="S123" s="102"/>
      <c r="T123" s="102"/>
      <c r="U123" s="102"/>
      <c r="V123" s="102"/>
      <c r="W123" s="102"/>
      <c r="X123" s="102"/>
    </row>
    <row r="124" spans="1:24" ht="42" customHeight="1" x14ac:dyDescent="0.25">
      <c r="A124" s="73" t="s">
        <v>88</v>
      </c>
      <c r="B124" s="90" t="s">
        <v>409</v>
      </c>
      <c r="C124" s="74" t="s">
        <v>156</v>
      </c>
      <c r="D124" s="90" t="s">
        <v>43</v>
      </c>
      <c r="E124" s="90">
        <v>10</v>
      </c>
      <c r="F124" s="91">
        <v>250</v>
      </c>
      <c r="G124" s="91">
        <f t="shared" ref="G124:G126" si="17">(F124*$E$3/100)+F124</f>
        <v>319</v>
      </c>
      <c r="H124" s="98">
        <f t="shared" ref="H124:H126" si="18">E124*G124</f>
        <v>3190</v>
      </c>
      <c r="I124" s="103"/>
      <c r="J124" s="102"/>
      <c r="K124" s="102"/>
      <c r="L124" s="102"/>
      <c r="M124" s="102"/>
      <c r="N124" s="102"/>
      <c r="O124" s="102"/>
      <c r="P124" s="102"/>
      <c r="Q124" s="102"/>
      <c r="R124" s="102"/>
      <c r="S124" s="102"/>
      <c r="T124" s="102"/>
      <c r="U124" s="102"/>
      <c r="V124" s="102"/>
      <c r="W124" s="102"/>
      <c r="X124" s="102"/>
    </row>
    <row r="125" spans="1:24" ht="30.75" customHeight="1" x14ac:dyDescent="0.25">
      <c r="A125" s="73" t="s">
        <v>88</v>
      </c>
      <c r="B125" s="90" t="s">
        <v>162</v>
      </c>
      <c r="C125" s="74" t="s">
        <v>458</v>
      </c>
      <c r="D125" s="90" t="s">
        <v>41</v>
      </c>
      <c r="E125" s="90">
        <v>1.95</v>
      </c>
      <c r="F125" s="91">
        <v>800</v>
      </c>
      <c r="G125" s="91">
        <f t="shared" si="17"/>
        <v>1020.8</v>
      </c>
      <c r="H125" s="98">
        <f t="shared" si="18"/>
        <v>1990.56</v>
      </c>
      <c r="I125" s="103"/>
      <c r="J125" s="102"/>
      <c r="K125" s="102"/>
      <c r="L125" s="102"/>
      <c r="M125" s="102"/>
      <c r="N125" s="102"/>
      <c r="O125" s="102"/>
      <c r="P125" s="102"/>
      <c r="Q125" s="102"/>
      <c r="R125" s="102"/>
      <c r="S125" s="102"/>
      <c r="T125" s="102"/>
      <c r="U125" s="102"/>
      <c r="V125" s="102"/>
      <c r="W125" s="102"/>
      <c r="X125" s="102"/>
    </row>
    <row r="126" spans="1:24" ht="28.5" customHeight="1" x14ac:dyDescent="0.25">
      <c r="A126" s="73" t="s">
        <v>88</v>
      </c>
      <c r="B126" s="90" t="s">
        <v>163</v>
      </c>
      <c r="C126" s="74" t="s">
        <v>214</v>
      </c>
      <c r="D126" s="90" t="s">
        <v>43</v>
      </c>
      <c r="E126" s="90">
        <v>1</v>
      </c>
      <c r="F126" s="91">
        <v>450</v>
      </c>
      <c r="G126" s="91">
        <f t="shared" si="17"/>
        <v>574.20000000000005</v>
      </c>
      <c r="H126" s="98">
        <f t="shared" si="18"/>
        <v>574.20000000000005</v>
      </c>
      <c r="I126" s="103"/>
      <c r="J126" s="102"/>
      <c r="K126" s="102"/>
      <c r="L126" s="102"/>
      <c r="M126" s="102"/>
      <c r="N126" s="102"/>
      <c r="O126" s="102"/>
      <c r="P126" s="102"/>
      <c r="Q126" s="102"/>
      <c r="R126" s="102"/>
      <c r="S126" s="102"/>
      <c r="T126" s="102"/>
      <c r="U126" s="102"/>
      <c r="V126" s="102"/>
      <c r="W126" s="102"/>
      <c r="X126" s="102"/>
    </row>
    <row r="127" spans="1:24" ht="24" customHeight="1" x14ac:dyDescent="0.25">
      <c r="A127" s="72"/>
      <c r="B127" s="67"/>
      <c r="C127" s="74"/>
      <c r="D127" s="67"/>
      <c r="E127" s="67"/>
      <c r="F127" s="68"/>
      <c r="G127" s="68"/>
      <c r="H127" s="68"/>
    </row>
    <row r="128" spans="1:24" ht="21.75" customHeight="1" x14ac:dyDescent="0.25">
      <c r="A128" s="81"/>
      <c r="B128" s="82">
        <v>11</v>
      </c>
      <c r="C128" s="82" t="s">
        <v>124</v>
      </c>
      <c r="D128" s="82"/>
      <c r="E128" s="82"/>
      <c r="F128" s="83"/>
      <c r="G128" s="83"/>
      <c r="H128" s="95">
        <f>SUM(H129:H151)</f>
        <v>55720.909279200001</v>
      </c>
    </row>
    <row r="129" spans="1:24" ht="51.75" customHeight="1" x14ac:dyDescent="0.25">
      <c r="A129" s="73" t="s">
        <v>130</v>
      </c>
      <c r="B129" s="67" t="s">
        <v>73</v>
      </c>
      <c r="C129" s="70" t="s">
        <v>129</v>
      </c>
      <c r="D129" s="67" t="s">
        <v>41</v>
      </c>
      <c r="E129" s="67">
        <v>31.53</v>
      </c>
      <c r="F129" s="71" t="s">
        <v>332</v>
      </c>
      <c r="G129" s="68">
        <f t="shared" ref="G129:G133" si="19">(F129*$E$3/100)+F129</f>
        <v>92.497239999999991</v>
      </c>
      <c r="H129" s="96">
        <f t="shared" ref="H129:H133" si="20">E129*G129</f>
        <v>2916.4379771999998</v>
      </c>
      <c r="I129" s="103"/>
      <c r="J129" s="102"/>
      <c r="K129" s="102"/>
      <c r="L129" s="102"/>
      <c r="M129" s="102"/>
      <c r="N129" s="102"/>
      <c r="O129" s="102"/>
      <c r="P129" s="102"/>
      <c r="Q129" s="102"/>
      <c r="R129" s="102"/>
      <c r="S129" s="102"/>
      <c r="T129" s="102"/>
      <c r="U129" s="102"/>
      <c r="V129" s="102"/>
      <c r="W129" s="102"/>
      <c r="X129" s="102"/>
    </row>
    <row r="130" spans="1:24" ht="65.25" customHeight="1" x14ac:dyDescent="0.25">
      <c r="A130" s="73" t="s">
        <v>131</v>
      </c>
      <c r="B130" s="67" t="s">
        <v>410</v>
      </c>
      <c r="C130" s="70" t="s">
        <v>132</v>
      </c>
      <c r="D130" s="67" t="s">
        <v>41</v>
      </c>
      <c r="E130" s="67">
        <v>31.53</v>
      </c>
      <c r="F130" s="71" t="s">
        <v>333</v>
      </c>
      <c r="G130" s="68">
        <f t="shared" si="19"/>
        <v>9.74864</v>
      </c>
      <c r="H130" s="96">
        <f t="shared" si="20"/>
        <v>307.37461919999998</v>
      </c>
      <c r="I130" s="103"/>
      <c r="J130" s="102"/>
      <c r="K130" s="102"/>
      <c r="L130" s="102"/>
      <c r="M130" s="102"/>
      <c r="N130" s="102"/>
      <c r="O130" s="102"/>
      <c r="P130" s="102"/>
      <c r="Q130" s="102"/>
      <c r="R130" s="102"/>
      <c r="S130" s="102"/>
      <c r="T130" s="102"/>
      <c r="U130" s="102"/>
      <c r="V130" s="102"/>
      <c r="W130" s="102"/>
      <c r="X130" s="102"/>
    </row>
    <row r="131" spans="1:24" ht="35.25" customHeight="1" x14ac:dyDescent="0.25">
      <c r="A131" s="72">
        <v>1292</v>
      </c>
      <c r="B131" s="67" t="s">
        <v>411</v>
      </c>
      <c r="C131" s="75" t="s">
        <v>193</v>
      </c>
      <c r="D131" s="67" t="s">
        <v>41</v>
      </c>
      <c r="E131" s="67">
        <v>68.33</v>
      </c>
      <c r="F131" s="76" t="s">
        <v>334</v>
      </c>
      <c r="G131" s="68">
        <f t="shared" si="19"/>
        <v>66.033000000000001</v>
      </c>
      <c r="H131" s="96">
        <f t="shared" si="20"/>
        <v>4512.0348899999999</v>
      </c>
      <c r="I131" s="103"/>
      <c r="J131" s="102"/>
      <c r="K131" s="102"/>
      <c r="L131" s="102"/>
      <c r="M131" s="102"/>
      <c r="N131" s="102"/>
      <c r="O131" s="102"/>
      <c r="P131" s="102"/>
      <c r="Q131" s="102"/>
      <c r="R131" s="102"/>
      <c r="S131" s="102"/>
      <c r="T131" s="102"/>
      <c r="U131" s="102"/>
      <c r="V131" s="102"/>
      <c r="W131" s="102"/>
      <c r="X131" s="102"/>
    </row>
    <row r="132" spans="1:24" ht="25.5" customHeight="1" x14ac:dyDescent="0.25">
      <c r="A132" s="72">
        <v>34357</v>
      </c>
      <c r="B132" s="67" t="s">
        <v>412</v>
      </c>
      <c r="C132" s="67" t="s">
        <v>336</v>
      </c>
      <c r="D132" s="67" t="s">
        <v>135</v>
      </c>
      <c r="E132" s="67">
        <v>43.18</v>
      </c>
      <c r="F132" s="76" t="s">
        <v>335</v>
      </c>
      <c r="G132" s="68">
        <f t="shared" si="19"/>
        <v>5.9844400000000011</v>
      </c>
      <c r="H132" s="96">
        <f t="shared" si="20"/>
        <v>258.40811920000004</v>
      </c>
      <c r="I132" s="103"/>
      <c r="J132" s="102"/>
      <c r="K132" s="102"/>
      <c r="L132" s="102"/>
      <c r="M132" s="102"/>
      <c r="N132" s="102"/>
      <c r="O132" s="102"/>
      <c r="P132" s="102"/>
      <c r="Q132" s="102"/>
      <c r="R132" s="102"/>
      <c r="S132" s="102"/>
      <c r="T132" s="102"/>
      <c r="U132" s="102"/>
      <c r="V132" s="102"/>
      <c r="W132" s="102"/>
      <c r="X132" s="102"/>
    </row>
    <row r="133" spans="1:24" ht="63" customHeight="1" x14ac:dyDescent="0.25">
      <c r="A133" s="73" t="s">
        <v>136</v>
      </c>
      <c r="B133" s="67" t="s">
        <v>413</v>
      </c>
      <c r="C133" s="70" t="s">
        <v>137</v>
      </c>
      <c r="D133" s="67" t="s">
        <v>41</v>
      </c>
      <c r="E133" s="67">
        <v>63.07</v>
      </c>
      <c r="F133" s="71" t="s">
        <v>337</v>
      </c>
      <c r="G133" s="68">
        <f t="shared" si="19"/>
        <v>52.290479999999995</v>
      </c>
      <c r="H133" s="96">
        <f t="shared" si="20"/>
        <v>3297.9605735999999</v>
      </c>
      <c r="I133" s="103"/>
      <c r="J133" s="102"/>
      <c r="K133" s="102"/>
      <c r="L133" s="102"/>
      <c r="M133" s="102"/>
      <c r="N133" s="102"/>
      <c r="O133" s="102"/>
      <c r="P133" s="102"/>
      <c r="Q133" s="102"/>
      <c r="R133" s="102"/>
      <c r="S133" s="102"/>
      <c r="T133" s="102"/>
      <c r="U133" s="102"/>
      <c r="V133" s="102"/>
      <c r="W133" s="102"/>
      <c r="X133" s="102"/>
    </row>
    <row r="134" spans="1:24" ht="35.25" customHeight="1" x14ac:dyDescent="0.25">
      <c r="A134" s="73" t="s">
        <v>144</v>
      </c>
      <c r="B134" s="67" t="s">
        <v>414</v>
      </c>
      <c r="C134" s="74" t="s">
        <v>133</v>
      </c>
      <c r="D134" s="67" t="s">
        <v>41</v>
      </c>
      <c r="E134" s="67">
        <v>1.44</v>
      </c>
      <c r="F134" s="71" t="s">
        <v>338</v>
      </c>
      <c r="G134" s="68">
        <f t="shared" ref="G134:G149" si="21">(F134*$E$3/100)+F134</f>
        <v>1110.6304</v>
      </c>
      <c r="H134" s="96">
        <f t="shared" ref="H134:H149" si="22">E134*G134</f>
        <v>1599.3077759999999</v>
      </c>
      <c r="I134" s="103"/>
      <c r="J134" s="102"/>
      <c r="K134" s="102"/>
      <c r="L134" s="102"/>
      <c r="M134" s="102"/>
      <c r="N134" s="102"/>
      <c r="O134" s="102"/>
      <c r="P134" s="102"/>
      <c r="Q134" s="102"/>
      <c r="R134" s="102"/>
      <c r="S134" s="102"/>
      <c r="T134" s="102"/>
      <c r="U134" s="102"/>
      <c r="V134" s="102"/>
      <c r="W134" s="102"/>
      <c r="X134" s="102"/>
    </row>
    <row r="135" spans="1:24" ht="35.25" customHeight="1" x14ac:dyDescent="0.25">
      <c r="A135" s="73" t="s">
        <v>143</v>
      </c>
      <c r="B135" s="67" t="s">
        <v>415</v>
      </c>
      <c r="C135" s="74" t="s">
        <v>134</v>
      </c>
      <c r="D135" s="67" t="s">
        <v>41</v>
      </c>
      <c r="E135" s="67">
        <v>23.46</v>
      </c>
      <c r="F135" s="71" t="s">
        <v>339</v>
      </c>
      <c r="G135" s="68">
        <f t="shared" si="21"/>
        <v>592.66372000000001</v>
      </c>
      <c r="H135" s="96">
        <f t="shared" si="22"/>
        <v>13903.890871200001</v>
      </c>
      <c r="I135" s="103"/>
      <c r="J135" s="102"/>
      <c r="K135" s="102"/>
      <c r="L135" s="102"/>
      <c r="M135" s="102"/>
      <c r="N135" s="102"/>
      <c r="O135" s="102"/>
      <c r="P135" s="102"/>
      <c r="Q135" s="102"/>
      <c r="R135" s="102"/>
      <c r="S135" s="102"/>
      <c r="T135" s="102"/>
      <c r="U135" s="102"/>
      <c r="V135" s="102"/>
      <c r="W135" s="102"/>
      <c r="X135" s="102"/>
    </row>
    <row r="136" spans="1:24" ht="39" customHeight="1" x14ac:dyDescent="0.25">
      <c r="A136" s="72">
        <v>4922</v>
      </c>
      <c r="B136" s="67" t="s">
        <v>416</v>
      </c>
      <c r="C136" s="74" t="s">
        <v>352</v>
      </c>
      <c r="D136" s="67" t="s">
        <v>41</v>
      </c>
      <c r="E136" s="67">
        <v>8.64</v>
      </c>
      <c r="F136" s="76" t="s">
        <v>340</v>
      </c>
      <c r="G136" s="68">
        <f t="shared" si="21"/>
        <v>651.75527999999997</v>
      </c>
      <c r="H136" s="96">
        <f t="shared" si="22"/>
        <v>5631.1656192</v>
      </c>
      <c r="I136" s="103"/>
      <c r="J136" s="102"/>
      <c r="K136" s="102"/>
      <c r="L136" s="102"/>
      <c r="M136" s="102"/>
      <c r="N136" s="102"/>
      <c r="O136" s="102"/>
      <c r="P136" s="102"/>
      <c r="Q136" s="102"/>
      <c r="R136" s="102"/>
      <c r="S136" s="102"/>
      <c r="T136" s="102"/>
      <c r="U136" s="102"/>
      <c r="V136" s="102"/>
      <c r="W136" s="102"/>
      <c r="X136" s="102"/>
    </row>
    <row r="137" spans="1:24" ht="40.5" customHeight="1" x14ac:dyDescent="0.25">
      <c r="A137" s="72">
        <v>4917</v>
      </c>
      <c r="B137" s="67" t="s">
        <v>417</v>
      </c>
      <c r="C137" s="74" t="s">
        <v>145</v>
      </c>
      <c r="D137" s="67" t="s">
        <v>41</v>
      </c>
      <c r="E137" s="67">
        <v>7.56</v>
      </c>
      <c r="F137" s="76" t="s">
        <v>274</v>
      </c>
      <c r="G137" s="68">
        <f t="shared" si="21"/>
        <v>825.5082000000001</v>
      </c>
      <c r="H137" s="96">
        <f t="shared" si="22"/>
        <v>6240.8419920000006</v>
      </c>
      <c r="I137" s="103"/>
      <c r="J137" s="102"/>
      <c r="K137" s="102"/>
      <c r="L137" s="102"/>
      <c r="M137" s="102"/>
      <c r="N137" s="102"/>
      <c r="O137" s="102"/>
      <c r="P137" s="102"/>
      <c r="Q137" s="102"/>
      <c r="R137" s="102"/>
      <c r="S137" s="102"/>
      <c r="T137" s="102"/>
      <c r="U137" s="102"/>
      <c r="V137" s="102"/>
      <c r="W137" s="102"/>
      <c r="X137" s="102"/>
    </row>
    <row r="138" spans="1:24" ht="33.75" customHeight="1" x14ac:dyDescent="0.25">
      <c r="A138" s="73" t="s">
        <v>138</v>
      </c>
      <c r="B138" s="67" t="s">
        <v>418</v>
      </c>
      <c r="C138" s="70" t="s">
        <v>355</v>
      </c>
      <c r="D138" s="67" t="s">
        <v>41</v>
      </c>
      <c r="E138" s="67">
        <v>21.68</v>
      </c>
      <c r="F138" s="71" t="s">
        <v>356</v>
      </c>
      <c r="G138" s="68">
        <f t="shared" si="21"/>
        <v>4.3894400000000005</v>
      </c>
      <c r="H138" s="96">
        <f t="shared" si="22"/>
        <v>95.163059200000006</v>
      </c>
      <c r="I138" s="103"/>
      <c r="J138" s="102"/>
      <c r="K138" s="102"/>
      <c r="L138" s="102"/>
      <c r="M138" s="102"/>
      <c r="N138" s="102"/>
      <c r="O138" s="102"/>
      <c r="P138" s="102"/>
      <c r="Q138" s="102"/>
      <c r="R138" s="102"/>
      <c r="S138" s="102"/>
      <c r="T138" s="102"/>
      <c r="U138" s="102"/>
      <c r="V138" s="102"/>
      <c r="W138" s="102"/>
      <c r="X138" s="102"/>
    </row>
    <row r="139" spans="1:24" ht="36" customHeight="1" x14ac:dyDescent="0.25">
      <c r="A139" s="73" t="s">
        <v>354</v>
      </c>
      <c r="B139" s="67" t="s">
        <v>164</v>
      </c>
      <c r="C139" s="70" t="s">
        <v>353</v>
      </c>
      <c r="D139" s="67" t="s">
        <v>41</v>
      </c>
      <c r="E139" s="67">
        <v>88.56</v>
      </c>
      <c r="F139" s="71" t="s">
        <v>357</v>
      </c>
      <c r="G139" s="68">
        <f t="shared" si="21"/>
        <v>16.690080000000002</v>
      </c>
      <c r="H139" s="96">
        <f t="shared" si="22"/>
        <v>1478.0734848000002</v>
      </c>
      <c r="I139" s="103"/>
      <c r="J139" s="102"/>
      <c r="K139" s="102"/>
      <c r="L139" s="102"/>
      <c r="M139" s="102"/>
      <c r="N139" s="102"/>
      <c r="O139" s="102"/>
      <c r="P139" s="102"/>
      <c r="Q139" s="102"/>
      <c r="R139" s="102"/>
      <c r="S139" s="102"/>
      <c r="T139" s="102"/>
      <c r="U139" s="102"/>
      <c r="V139" s="102"/>
      <c r="W139" s="102"/>
      <c r="X139" s="102"/>
    </row>
    <row r="140" spans="1:24" ht="36.75" customHeight="1" x14ac:dyDescent="0.25">
      <c r="A140" s="73" t="s">
        <v>359</v>
      </c>
      <c r="B140" s="67" t="s">
        <v>165</v>
      </c>
      <c r="C140" s="70" t="s">
        <v>362</v>
      </c>
      <c r="D140" s="67" t="s">
        <v>41</v>
      </c>
      <c r="E140" s="67">
        <v>7.56</v>
      </c>
      <c r="F140" s="71" t="s">
        <v>358</v>
      </c>
      <c r="G140" s="68">
        <f t="shared" si="21"/>
        <v>31.976559999999999</v>
      </c>
      <c r="H140" s="96">
        <f t="shared" si="22"/>
        <v>241.74279359999997</v>
      </c>
      <c r="I140" s="103"/>
      <c r="J140" s="102"/>
      <c r="K140" s="102"/>
      <c r="L140" s="102"/>
      <c r="M140" s="102"/>
      <c r="N140" s="102"/>
      <c r="O140" s="102"/>
      <c r="P140" s="102"/>
      <c r="Q140" s="102"/>
      <c r="R140" s="102"/>
      <c r="S140" s="102"/>
      <c r="T140" s="102"/>
      <c r="U140" s="102"/>
      <c r="V140" s="102"/>
      <c r="W140" s="102"/>
      <c r="X140" s="102"/>
    </row>
    <row r="141" spans="1:24" ht="39.75" customHeight="1" x14ac:dyDescent="0.25">
      <c r="A141" s="72">
        <v>10422</v>
      </c>
      <c r="B141" s="67" t="s">
        <v>166</v>
      </c>
      <c r="C141" s="75" t="s">
        <v>139</v>
      </c>
      <c r="D141" s="67" t="s">
        <v>43</v>
      </c>
      <c r="E141" s="67">
        <v>2</v>
      </c>
      <c r="F141" s="76" t="s">
        <v>341</v>
      </c>
      <c r="G141" s="68">
        <f t="shared" si="21"/>
        <v>516.03992000000005</v>
      </c>
      <c r="H141" s="96">
        <f t="shared" si="22"/>
        <v>1032.0798400000001</v>
      </c>
      <c r="I141" s="103"/>
      <c r="J141" s="102"/>
      <c r="K141" s="102"/>
      <c r="L141" s="102"/>
      <c r="M141" s="102"/>
      <c r="N141" s="102"/>
      <c r="O141" s="102"/>
      <c r="P141" s="102"/>
      <c r="Q141" s="102"/>
      <c r="R141" s="102"/>
      <c r="S141" s="102"/>
      <c r="T141" s="102"/>
      <c r="U141" s="102"/>
      <c r="V141" s="102"/>
      <c r="W141" s="102"/>
      <c r="X141" s="102"/>
    </row>
    <row r="142" spans="1:24" ht="39.75" customHeight="1" x14ac:dyDescent="0.25">
      <c r="A142" s="72">
        <v>10425</v>
      </c>
      <c r="B142" s="67" t="s">
        <v>419</v>
      </c>
      <c r="C142" s="75" t="s">
        <v>140</v>
      </c>
      <c r="D142" s="67" t="s">
        <v>43</v>
      </c>
      <c r="E142" s="67">
        <v>2</v>
      </c>
      <c r="F142" s="76" t="s">
        <v>342</v>
      </c>
      <c r="G142" s="68">
        <f t="shared" si="21"/>
        <v>124.9842</v>
      </c>
      <c r="H142" s="96">
        <f t="shared" si="22"/>
        <v>249.9684</v>
      </c>
      <c r="I142" s="103"/>
      <c r="J142" s="102"/>
      <c r="K142" s="102"/>
      <c r="L142" s="102"/>
      <c r="M142" s="102"/>
      <c r="N142" s="102"/>
      <c r="O142" s="102"/>
      <c r="P142" s="102"/>
      <c r="Q142" s="102"/>
      <c r="R142" s="102"/>
      <c r="S142" s="102"/>
      <c r="T142" s="102"/>
      <c r="U142" s="102"/>
      <c r="V142" s="102"/>
      <c r="W142" s="102"/>
      <c r="X142" s="102"/>
    </row>
    <row r="143" spans="1:24" ht="35.25" customHeight="1" x14ac:dyDescent="0.25">
      <c r="A143" s="72">
        <v>13415</v>
      </c>
      <c r="B143" s="67" t="s">
        <v>167</v>
      </c>
      <c r="C143" s="75" t="s">
        <v>146</v>
      </c>
      <c r="D143" s="67" t="s">
        <v>43</v>
      </c>
      <c r="E143" s="67">
        <v>2</v>
      </c>
      <c r="F143" s="76" t="s">
        <v>343</v>
      </c>
      <c r="G143" s="68">
        <f>(F143*$E$3/100)+F143</f>
        <v>138.9564</v>
      </c>
      <c r="H143" s="96">
        <f t="shared" si="22"/>
        <v>277.9128</v>
      </c>
      <c r="I143" s="103"/>
      <c r="J143" s="102"/>
      <c r="K143" s="102"/>
      <c r="L143" s="102"/>
      <c r="M143" s="102"/>
      <c r="N143" s="102"/>
      <c r="O143" s="102"/>
      <c r="P143" s="102"/>
      <c r="Q143" s="102"/>
      <c r="R143" s="102"/>
      <c r="S143" s="102"/>
      <c r="T143" s="102"/>
      <c r="U143" s="102"/>
      <c r="V143" s="102"/>
      <c r="W143" s="102"/>
      <c r="X143" s="102"/>
    </row>
    <row r="144" spans="1:24" ht="35.25" customHeight="1" x14ac:dyDescent="0.25">
      <c r="A144" s="72">
        <v>37400</v>
      </c>
      <c r="B144" s="67" t="s">
        <v>168</v>
      </c>
      <c r="C144" s="75" t="s">
        <v>141</v>
      </c>
      <c r="D144" s="67" t="s">
        <v>43</v>
      </c>
      <c r="E144" s="67">
        <v>4</v>
      </c>
      <c r="F144" s="76" t="s">
        <v>344</v>
      </c>
      <c r="G144" s="68">
        <f t="shared" si="21"/>
        <v>59.640240000000006</v>
      </c>
      <c r="H144" s="96">
        <f t="shared" si="22"/>
        <v>238.56096000000002</v>
      </c>
      <c r="I144" s="103"/>
      <c r="J144" s="102"/>
      <c r="K144" s="102"/>
      <c r="L144" s="102"/>
      <c r="M144" s="102"/>
      <c r="N144" s="102"/>
      <c r="O144" s="102"/>
      <c r="P144" s="102"/>
      <c r="Q144" s="102"/>
      <c r="R144" s="102"/>
      <c r="S144" s="102"/>
      <c r="T144" s="102"/>
      <c r="U144" s="102"/>
      <c r="V144" s="102"/>
      <c r="W144" s="102"/>
      <c r="X144" s="102"/>
    </row>
    <row r="145" spans="1:24" ht="35.25" customHeight="1" x14ac:dyDescent="0.25">
      <c r="A145" s="72">
        <v>11741</v>
      </c>
      <c r="B145" s="67" t="s">
        <v>169</v>
      </c>
      <c r="C145" s="75" t="s">
        <v>142</v>
      </c>
      <c r="D145" s="67" t="s">
        <v>43</v>
      </c>
      <c r="E145" s="67">
        <v>3</v>
      </c>
      <c r="F145" s="76" t="s">
        <v>345</v>
      </c>
      <c r="G145" s="68">
        <f t="shared" si="21"/>
        <v>15.937240000000001</v>
      </c>
      <c r="H145" s="96">
        <f t="shared" si="22"/>
        <v>47.811720000000001</v>
      </c>
      <c r="I145" s="103"/>
      <c r="J145" s="102"/>
      <c r="K145" s="102"/>
      <c r="L145" s="102"/>
      <c r="M145" s="102"/>
      <c r="N145" s="102"/>
      <c r="O145" s="102"/>
      <c r="P145" s="102"/>
      <c r="Q145" s="102"/>
      <c r="R145" s="102"/>
      <c r="S145" s="102"/>
      <c r="T145" s="102"/>
      <c r="U145" s="102"/>
      <c r="V145" s="102"/>
      <c r="W145" s="102"/>
      <c r="X145" s="102"/>
    </row>
    <row r="146" spans="1:24" ht="41.25" customHeight="1" x14ac:dyDescent="0.25">
      <c r="A146" s="73" t="s">
        <v>365</v>
      </c>
      <c r="B146" s="67" t="s">
        <v>420</v>
      </c>
      <c r="C146" s="70" t="s">
        <v>363</v>
      </c>
      <c r="D146" s="67" t="s">
        <v>43</v>
      </c>
      <c r="E146" s="67">
        <v>2</v>
      </c>
      <c r="F146" s="71" t="s">
        <v>366</v>
      </c>
      <c r="G146" s="68">
        <f t="shared" si="21"/>
        <v>562.71600000000001</v>
      </c>
      <c r="H146" s="96">
        <f t="shared" si="22"/>
        <v>1125.432</v>
      </c>
      <c r="I146" s="103"/>
      <c r="J146" s="102"/>
      <c r="K146" s="102"/>
      <c r="L146" s="102"/>
      <c r="M146" s="102"/>
      <c r="N146" s="102"/>
      <c r="O146" s="102"/>
      <c r="P146" s="102"/>
      <c r="Q146" s="102"/>
      <c r="R146" s="102"/>
      <c r="S146" s="102"/>
      <c r="T146" s="102"/>
      <c r="U146" s="102"/>
      <c r="V146" s="102"/>
      <c r="W146" s="102"/>
      <c r="X146" s="102"/>
    </row>
    <row r="147" spans="1:24" ht="35.25" customHeight="1" x14ac:dyDescent="0.25">
      <c r="A147" s="73" t="s">
        <v>347</v>
      </c>
      <c r="B147" s="67" t="s">
        <v>170</v>
      </c>
      <c r="C147" s="70" t="s">
        <v>348</v>
      </c>
      <c r="D147" s="67" t="s">
        <v>19</v>
      </c>
      <c r="E147" s="76">
        <v>18.3</v>
      </c>
      <c r="F147" s="71" t="s">
        <v>349</v>
      </c>
      <c r="G147" s="68">
        <f t="shared" si="21"/>
        <v>176.31768</v>
      </c>
      <c r="H147" s="96">
        <f t="shared" si="22"/>
        <v>3226.6135440000003</v>
      </c>
      <c r="I147" s="103"/>
      <c r="J147" s="102"/>
      <c r="K147" s="102"/>
      <c r="L147" s="102"/>
      <c r="M147" s="102"/>
      <c r="N147" s="102"/>
      <c r="O147" s="102"/>
      <c r="P147" s="102"/>
      <c r="Q147" s="102"/>
      <c r="R147" s="102"/>
      <c r="S147" s="102"/>
      <c r="T147" s="102"/>
      <c r="U147" s="102"/>
      <c r="V147" s="102"/>
      <c r="W147" s="102"/>
      <c r="X147" s="102"/>
    </row>
    <row r="148" spans="1:24" ht="46.5" customHeight="1" x14ac:dyDescent="0.25">
      <c r="A148" s="73" t="s">
        <v>365</v>
      </c>
      <c r="B148" s="67" t="s">
        <v>171</v>
      </c>
      <c r="C148" s="70" t="s">
        <v>364</v>
      </c>
      <c r="D148" s="67" t="s">
        <v>43</v>
      </c>
      <c r="E148" s="76">
        <v>4</v>
      </c>
      <c r="F148" s="71" t="s">
        <v>346</v>
      </c>
      <c r="G148" s="68">
        <f t="shared" si="21"/>
        <v>588.22324000000003</v>
      </c>
      <c r="H148" s="96">
        <f t="shared" si="22"/>
        <v>2352.8929600000001</v>
      </c>
      <c r="I148" s="79"/>
      <c r="J148" s="78"/>
      <c r="K148" s="78"/>
      <c r="L148" s="78"/>
      <c r="M148" s="78"/>
      <c r="N148" s="78"/>
      <c r="O148" s="78"/>
      <c r="P148" s="78"/>
      <c r="Q148" s="78"/>
      <c r="R148" s="78"/>
      <c r="S148" s="78"/>
      <c r="T148" s="78"/>
      <c r="U148" s="78"/>
      <c r="V148" s="78"/>
      <c r="W148" s="78"/>
      <c r="X148" s="78"/>
    </row>
    <row r="149" spans="1:24" ht="46.5" customHeight="1" x14ac:dyDescent="0.25">
      <c r="A149" s="73" t="s">
        <v>437</v>
      </c>
      <c r="B149" s="67" t="s">
        <v>172</v>
      </c>
      <c r="C149" s="70" t="s">
        <v>436</v>
      </c>
      <c r="D149" s="67" t="s">
        <v>41</v>
      </c>
      <c r="E149" s="76">
        <v>69</v>
      </c>
      <c r="F149" s="71" t="s">
        <v>438</v>
      </c>
      <c r="G149" s="68">
        <f t="shared" si="21"/>
        <v>93.428719999999998</v>
      </c>
      <c r="H149" s="96">
        <f t="shared" si="22"/>
        <v>6446.5816800000002</v>
      </c>
      <c r="I149" s="79"/>
      <c r="J149" s="78"/>
      <c r="K149" s="78"/>
      <c r="L149" s="78"/>
      <c r="M149" s="78"/>
      <c r="N149" s="78"/>
      <c r="O149" s="78"/>
      <c r="P149" s="78"/>
      <c r="Q149" s="78"/>
      <c r="R149" s="78"/>
      <c r="S149" s="78"/>
      <c r="T149" s="78"/>
      <c r="U149" s="78"/>
      <c r="V149" s="78"/>
      <c r="W149" s="78"/>
      <c r="X149" s="78"/>
    </row>
    <row r="150" spans="1:24" ht="36.75" customHeight="1" x14ac:dyDescent="0.25">
      <c r="A150" s="72">
        <v>11773</v>
      </c>
      <c r="B150" s="67" t="s">
        <v>439</v>
      </c>
      <c r="C150" s="75" t="s">
        <v>147</v>
      </c>
      <c r="D150" s="67" t="s">
        <v>43</v>
      </c>
      <c r="E150" s="67">
        <v>1</v>
      </c>
      <c r="F150" s="76" t="s">
        <v>350</v>
      </c>
      <c r="G150" s="68">
        <f>(F150*$E$3/100)+F150</f>
        <v>240.65359999999998</v>
      </c>
      <c r="H150" s="96">
        <f>E150*G150</f>
        <v>240.65359999999998</v>
      </c>
      <c r="I150" s="103"/>
      <c r="J150" s="102"/>
      <c r="K150" s="102"/>
      <c r="L150" s="102"/>
      <c r="M150" s="102"/>
      <c r="N150" s="102"/>
      <c r="O150" s="102"/>
      <c r="P150" s="102"/>
      <c r="Q150" s="102"/>
      <c r="R150" s="102"/>
      <c r="S150" s="102"/>
      <c r="T150" s="102"/>
      <c r="U150" s="102"/>
      <c r="V150" s="102"/>
      <c r="W150" s="102"/>
      <c r="X150" s="102"/>
    </row>
    <row r="151" spans="1:24" ht="35.25" customHeight="1" x14ac:dyDescent="0.25">
      <c r="A151" s="72"/>
      <c r="B151" s="67"/>
      <c r="C151" s="74"/>
      <c r="D151" s="67"/>
      <c r="E151" s="67"/>
      <c r="F151" s="68"/>
      <c r="G151" s="68"/>
      <c r="H151" s="68"/>
      <c r="I151" s="103"/>
      <c r="J151" s="102"/>
      <c r="K151" s="102"/>
      <c r="L151" s="102"/>
      <c r="M151" s="102"/>
      <c r="N151" s="102"/>
      <c r="O151" s="102"/>
      <c r="P151" s="102"/>
      <c r="Q151" s="102"/>
      <c r="R151" s="102"/>
      <c r="S151" s="102"/>
      <c r="T151" s="102"/>
      <c r="U151" s="102"/>
      <c r="V151" s="102"/>
      <c r="W151" s="102"/>
      <c r="X151" s="102"/>
    </row>
    <row r="152" spans="1:24" ht="24.75" customHeight="1" x14ac:dyDescent="0.25">
      <c r="A152" s="81"/>
      <c r="B152" s="82">
        <v>12</v>
      </c>
      <c r="C152" s="82" t="s">
        <v>157</v>
      </c>
      <c r="D152" s="82"/>
      <c r="E152" s="82"/>
      <c r="F152" s="83"/>
      <c r="G152" s="83"/>
      <c r="H152" s="95">
        <f>SUM(H153:H159)</f>
        <v>95863.557680000013</v>
      </c>
    </row>
    <row r="153" spans="1:24" ht="35.25" customHeight="1" x14ac:dyDescent="0.25">
      <c r="A153" s="73" t="s">
        <v>360</v>
      </c>
      <c r="B153" s="67" t="s">
        <v>164</v>
      </c>
      <c r="C153" s="70" t="s">
        <v>361</v>
      </c>
      <c r="D153" s="67" t="s">
        <v>19</v>
      </c>
      <c r="E153" s="67">
        <v>26</v>
      </c>
      <c r="F153" s="71" t="s">
        <v>331</v>
      </c>
      <c r="G153" s="68">
        <f t="shared" ref="G153:G159" si="23">(F153*$E$3/100)+F153</f>
        <v>129.64159999999998</v>
      </c>
      <c r="H153" s="96">
        <f t="shared" ref="H153:H159" si="24">E153*G153</f>
        <v>3370.6815999999994</v>
      </c>
      <c r="I153" s="103"/>
      <c r="J153" s="102"/>
      <c r="K153" s="102"/>
      <c r="L153" s="102"/>
      <c r="M153" s="102"/>
      <c r="N153" s="102"/>
      <c r="O153" s="102"/>
      <c r="P153" s="102"/>
      <c r="Q153" s="102"/>
      <c r="R153" s="102"/>
      <c r="S153" s="102"/>
      <c r="T153" s="102"/>
      <c r="U153" s="102"/>
      <c r="V153" s="102"/>
      <c r="W153" s="102"/>
      <c r="X153" s="102"/>
    </row>
    <row r="154" spans="1:24" ht="36.75" customHeight="1" x14ac:dyDescent="0.25">
      <c r="A154" s="72" t="s">
        <v>88</v>
      </c>
      <c r="B154" s="67" t="s">
        <v>165</v>
      </c>
      <c r="C154" s="74" t="s">
        <v>367</v>
      </c>
      <c r="D154" s="67" t="s">
        <v>41</v>
      </c>
      <c r="E154" s="67">
        <v>80.5</v>
      </c>
      <c r="F154" s="68">
        <v>350</v>
      </c>
      <c r="G154" s="68">
        <f t="shared" si="23"/>
        <v>446.6</v>
      </c>
      <c r="H154" s="96">
        <f t="shared" si="24"/>
        <v>35951.300000000003</v>
      </c>
      <c r="I154" s="103"/>
      <c r="J154" s="102"/>
      <c r="K154" s="102"/>
      <c r="L154" s="102"/>
      <c r="M154" s="102"/>
      <c r="N154" s="102"/>
      <c r="O154" s="102"/>
      <c r="P154" s="102"/>
      <c r="Q154" s="102"/>
      <c r="R154" s="102"/>
      <c r="S154" s="102"/>
      <c r="T154" s="102"/>
      <c r="U154" s="102"/>
      <c r="V154" s="102"/>
      <c r="W154" s="102"/>
      <c r="X154" s="102"/>
    </row>
    <row r="155" spans="1:24" ht="33.75" customHeight="1" x14ac:dyDescent="0.25">
      <c r="A155" s="72" t="s">
        <v>88</v>
      </c>
      <c r="B155" s="67" t="s">
        <v>166</v>
      </c>
      <c r="C155" s="74" t="s">
        <v>449</v>
      </c>
      <c r="D155" s="67" t="s">
        <v>43</v>
      </c>
      <c r="E155" s="67">
        <v>2</v>
      </c>
      <c r="F155" s="68">
        <v>11900</v>
      </c>
      <c r="G155" s="68">
        <f t="shared" si="23"/>
        <v>15184.4</v>
      </c>
      <c r="H155" s="96">
        <f t="shared" si="24"/>
        <v>30368.799999999999</v>
      </c>
      <c r="I155" s="78"/>
      <c r="J155" s="78"/>
      <c r="K155" s="78"/>
      <c r="L155" s="78"/>
      <c r="M155" s="78"/>
      <c r="N155" s="78"/>
      <c r="O155" s="78"/>
      <c r="P155" s="78"/>
      <c r="Q155" s="78"/>
      <c r="R155" s="78"/>
      <c r="S155" s="78"/>
      <c r="T155" s="78"/>
      <c r="U155" s="78"/>
      <c r="V155" s="78"/>
      <c r="W155" s="78"/>
      <c r="X155" s="78"/>
    </row>
    <row r="156" spans="1:24" ht="36.75" customHeight="1" x14ac:dyDescent="0.25">
      <c r="A156" s="73" t="s">
        <v>426</v>
      </c>
      <c r="B156" s="67" t="s">
        <v>419</v>
      </c>
      <c r="C156" s="70" t="s">
        <v>421</v>
      </c>
      <c r="D156" s="67" t="s">
        <v>41</v>
      </c>
      <c r="E156" s="67">
        <v>50</v>
      </c>
      <c r="F156" s="71" t="s">
        <v>422</v>
      </c>
      <c r="G156" s="68">
        <f t="shared" si="23"/>
        <v>37.514399999999995</v>
      </c>
      <c r="H156" s="96">
        <f t="shared" si="24"/>
        <v>1875.7199999999998</v>
      </c>
      <c r="I156" s="78"/>
      <c r="J156" s="78"/>
      <c r="K156" s="78"/>
      <c r="L156" s="78"/>
      <c r="M156" s="78"/>
      <c r="N156" s="78"/>
      <c r="O156" s="78"/>
      <c r="P156" s="78"/>
      <c r="Q156" s="78"/>
      <c r="R156" s="78"/>
      <c r="S156" s="78"/>
      <c r="T156" s="78"/>
      <c r="U156" s="78"/>
      <c r="V156" s="78"/>
      <c r="W156" s="78"/>
      <c r="X156" s="78"/>
    </row>
    <row r="157" spans="1:24" ht="30.75" customHeight="1" x14ac:dyDescent="0.25">
      <c r="A157" s="73" t="s">
        <v>423</v>
      </c>
      <c r="B157" s="67" t="s">
        <v>167</v>
      </c>
      <c r="C157" s="69" t="s">
        <v>424</v>
      </c>
      <c r="D157" s="67" t="s">
        <v>41</v>
      </c>
      <c r="E157" s="67">
        <v>30</v>
      </c>
      <c r="F157" s="71" t="s">
        <v>425</v>
      </c>
      <c r="G157" s="68">
        <f t="shared" si="23"/>
        <v>84.624319999999997</v>
      </c>
      <c r="H157" s="96">
        <f t="shared" si="24"/>
        <v>2538.7296000000001</v>
      </c>
      <c r="I157" s="78"/>
      <c r="J157" s="78"/>
      <c r="K157" s="78"/>
      <c r="L157" s="78"/>
      <c r="M157" s="78"/>
      <c r="N157" s="78"/>
      <c r="O157" s="78"/>
      <c r="P157" s="78"/>
      <c r="Q157" s="78"/>
      <c r="R157" s="78"/>
      <c r="S157" s="78"/>
      <c r="T157" s="78"/>
      <c r="U157" s="78"/>
      <c r="V157" s="78"/>
      <c r="W157" s="78"/>
      <c r="X157" s="78"/>
    </row>
    <row r="158" spans="1:24" ht="33" customHeight="1" x14ac:dyDescent="0.25">
      <c r="A158" s="73" t="s">
        <v>88</v>
      </c>
      <c r="B158" s="67" t="s">
        <v>168</v>
      </c>
      <c r="C158" s="70" t="s">
        <v>456</v>
      </c>
      <c r="D158" s="67" t="s">
        <v>43</v>
      </c>
      <c r="E158" s="67">
        <v>350</v>
      </c>
      <c r="F158" s="71" t="s">
        <v>430</v>
      </c>
      <c r="G158" s="68">
        <f t="shared" si="23"/>
        <v>56.258840000000006</v>
      </c>
      <c r="H158" s="96">
        <f t="shared" si="24"/>
        <v>19690.594000000001</v>
      </c>
      <c r="I158" s="78"/>
      <c r="J158" s="78"/>
      <c r="K158" s="78"/>
      <c r="L158" s="78"/>
      <c r="M158" s="78"/>
      <c r="N158" s="78"/>
      <c r="O158" s="78"/>
      <c r="P158" s="78"/>
      <c r="Q158" s="78"/>
      <c r="R158" s="78"/>
      <c r="S158" s="78"/>
      <c r="T158" s="78"/>
      <c r="U158" s="78"/>
      <c r="V158" s="78"/>
      <c r="W158" s="78"/>
      <c r="X158" s="78"/>
    </row>
    <row r="159" spans="1:24" ht="35.25" customHeight="1" x14ac:dyDescent="0.25">
      <c r="A159" s="73" t="s">
        <v>225</v>
      </c>
      <c r="B159" s="67" t="s">
        <v>169</v>
      </c>
      <c r="C159" s="70" t="s">
        <v>224</v>
      </c>
      <c r="D159" s="67" t="s">
        <v>43</v>
      </c>
      <c r="E159" s="67">
        <v>12</v>
      </c>
      <c r="F159" s="71" t="s">
        <v>330</v>
      </c>
      <c r="G159" s="68">
        <f t="shared" si="23"/>
        <v>172.31103999999999</v>
      </c>
      <c r="H159" s="96">
        <f t="shared" si="24"/>
        <v>2067.7324799999997</v>
      </c>
      <c r="I159" s="78"/>
      <c r="J159" s="78"/>
      <c r="K159" s="78"/>
      <c r="L159" s="78"/>
      <c r="M159" s="78"/>
      <c r="N159" s="78"/>
      <c r="O159" s="78"/>
      <c r="P159" s="78"/>
      <c r="Q159" s="78"/>
      <c r="R159" s="78"/>
      <c r="S159" s="78"/>
      <c r="T159" s="78"/>
      <c r="U159" s="78"/>
      <c r="V159" s="78"/>
      <c r="W159" s="78"/>
      <c r="X159" s="78"/>
    </row>
    <row r="160" spans="1:24" ht="35.25" customHeight="1" x14ac:dyDescent="0.25">
      <c r="A160" s="72"/>
      <c r="B160" s="67"/>
      <c r="C160" s="74"/>
      <c r="D160" s="67"/>
      <c r="E160" s="67"/>
      <c r="F160" s="68"/>
      <c r="G160" s="68"/>
      <c r="H160" s="68"/>
    </row>
    <row r="161" spans="1:24" ht="22.5" customHeight="1" x14ac:dyDescent="0.25">
      <c r="A161" s="81"/>
      <c r="B161" s="82">
        <v>13</v>
      </c>
      <c r="C161" s="82" t="s">
        <v>87</v>
      </c>
      <c r="D161" s="82"/>
      <c r="E161" s="82"/>
      <c r="F161" s="83"/>
      <c r="G161" s="83"/>
      <c r="H161" s="95">
        <f>SUM(H162:H162)</f>
        <v>3342.0507119999997</v>
      </c>
    </row>
    <row r="162" spans="1:24" ht="24.75" customHeight="1" x14ac:dyDescent="0.25">
      <c r="A162" s="73" t="s">
        <v>158</v>
      </c>
      <c r="B162" s="67" t="s">
        <v>172</v>
      </c>
      <c r="C162" s="74" t="s">
        <v>62</v>
      </c>
      <c r="D162" s="67" t="s">
        <v>41</v>
      </c>
      <c r="E162" s="67">
        <v>1385.8</v>
      </c>
      <c r="F162" s="71" t="s">
        <v>300</v>
      </c>
      <c r="G162" s="68">
        <f>(F162*$E$3/100)+F162</f>
        <v>2.4116399999999998</v>
      </c>
      <c r="H162" s="96">
        <f>E162*G162</f>
        <v>3342.0507119999997</v>
      </c>
      <c r="I162" s="103"/>
      <c r="J162" s="102"/>
      <c r="K162" s="102"/>
      <c r="L162" s="102"/>
      <c r="M162" s="102"/>
      <c r="N162" s="102"/>
      <c r="O162" s="102"/>
      <c r="P162" s="102"/>
      <c r="Q162" s="102"/>
      <c r="R162" s="102"/>
      <c r="S162" s="102"/>
      <c r="T162" s="102"/>
      <c r="U162" s="102"/>
      <c r="V162" s="102"/>
      <c r="W162" s="102"/>
      <c r="X162" s="102"/>
    </row>
    <row r="163" spans="1:24" ht="35.25" customHeight="1" x14ac:dyDescent="0.25">
      <c r="A163" s="72"/>
      <c r="B163" s="67"/>
      <c r="C163" s="74" t="s">
        <v>148</v>
      </c>
      <c r="D163" s="67"/>
      <c r="E163" s="67"/>
      <c r="F163" s="68"/>
      <c r="G163" s="68"/>
      <c r="H163" s="96"/>
    </row>
    <row r="164" spans="1:24" ht="15.75" x14ac:dyDescent="0.25">
      <c r="A164" s="106"/>
      <c r="B164" s="107"/>
      <c r="C164" s="107"/>
      <c r="D164" s="52"/>
      <c r="E164" s="52"/>
      <c r="F164" s="52"/>
      <c r="G164" s="53" t="s">
        <v>33</v>
      </c>
      <c r="H164" s="54">
        <f>H161+H152+H128+H118+H109+H105+H91+D85+H69+H57+H33+H17+H9</f>
        <v>597444.64938040008</v>
      </c>
    </row>
    <row r="165" spans="1:24" ht="15.75" x14ac:dyDescent="0.25">
      <c r="A165" s="10"/>
      <c r="B165" s="9"/>
      <c r="C165" s="9"/>
      <c r="H165" t="s">
        <v>189</v>
      </c>
    </row>
    <row r="166" spans="1:24" ht="15.75" x14ac:dyDescent="0.25">
      <c r="A166" s="10" t="s">
        <v>351</v>
      </c>
      <c r="I166" s="3">
        <f>H164-H166</f>
        <v>597444.64938040008</v>
      </c>
    </row>
    <row r="169" spans="1:24" x14ac:dyDescent="0.25">
      <c r="D169" s="102"/>
      <c r="E169" s="102"/>
      <c r="F169" s="102"/>
      <c r="G169" s="102"/>
    </row>
    <row r="170" spans="1:24" x14ac:dyDescent="0.25">
      <c r="C170" t="s">
        <v>83</v>
      </c>
      <c r="D170" s="102" t="s">
        <v>275</v>
      </c>
      <c r="E170" s="102"/>
      <c r="F170" s="102"/>
      <c r="G170" s="102"/>
    </row>
    <row r="171" spans="1:24" x14ac:dyDescent="0.25">
      <c r="C171" t="s">
        <v>84</v>
      </c>
      <c r="D171" s="102" t="s">
        <v>276</v>
      </c>
      <c r="E171" s="102"/>
      <c r="F171" s="102"/>
      <c r="G171" s="102"/>
    </row>
  </sheetData>
  <mergeCells count="101">
    <mergeCell ref="I129:X129"/>
    <mergeCell ref="I130:X130"/>
    <mergeCell ref="I10:X10"/>
    <mergeCell ref="I115:X115"/>
    <mergeCell ref="I119:X119"/>
    <mergeCell ref="I120:X120"/>
    <mergeCell ref="I121:X121"/>
    <mergeCell ref="I111:X111"/>
    <mergeCell ref="I112:X112"/>
    <mergeCell ref="I113:X113"/>
    <mergeCell ref="I114:X114"/>
    <mergeCell ref="I106:X106"/>
    <mergeCell ref="I107:X107"/>
    <mergeCell ref="I110:X110"/>
    <mergeCell ref="I99:X99"/>
    <mergeCell ref="I103:X103"/>
    <mergeCell ref="I83:X83"/>
    <mergeCell ref="I67:X67"/>
    <mergeCell ref="I92:X92"/>
    <mergeCell ref="I94:X94"/>
    <mergeCell ref="I162:X162"/>
    <mergeCell ref="I151:X151"/>
    <mergeCell ref="I153:X153"/>
    <mergeCell ref="I154:X154"/>
    <mergeCell ref="I144:X144"/>
    <mergeCell ref="I145:X145"/>
    <mergeCell ref="I146:X146"/>
    <mergeCell ref="I147:X147"/>
    <mergeCell ref="I150:X150"/>
    <mergeCell ref="A1:H1"/>
    <mergeCell ref="A4:H4"/>
    <mergeCell ref="E5:H5"/>
    <mergeCell ref="A8:H8"/>
    <mergeCell ref="I139:X139"/>
    <mergeCell ref="I140:X140"/>
    <mergeCell ref="I141:X141"/>
    <mergeCell ref="I142:X142"/>
    <mergeCell ref="I143:X143"/>
    <mergeCell ref="I126:X126"/>
    <mergeCell ref="I122:X122"/>
    <mergeCell ref="I123:X123"/>
    <mergeCell ref="I124:X124"/>
    <mergeCell ref="I125:X125"/>
    <mergeCell ref="I131:X131"/>
    <mergeCell ref="I134:X134"/>
    <mergeCell ref="I135:X135"/>
    <mergeCell ref="I136:X136"/>
    <mergeCell ref="I137:X137"/>
    <mergeCell ref="I138:X138"/>
    <mergeCell ref="I116:X116"/>
    <mergeCell ref="K9:W9"/>
    <mergeCell ref="I132:X132"/>
    <mergeCell ref="I133:X133"/>
    <mergeCell ref="A164:C164"/>
    <mergeCell ref="D85:H85"/>
    <mergeCell ref="I58:X58"/>
    <mergeCell ref="I59:X59"/>
    <mergeCell ref="I37:X37"/>
    <mergeCell ref="I41:X41"/>
    <mergeCell ref="I47:X47"/>
    <mergeCell ref="I66:X66"/>
    <mergeCell ref="I70:X70"/>
    <mergeCell ref="I71:X71"/>
    <mergeCell ref="I72:X72"/>
    <mergeCell ref="I60:X60"/>
    <mergeCell ref="I61:X61"/>
    <mergeCell ref="I64:X64"/>
    <mergeCell ref="I104:X104"/>
    <mergeCell ref="I96:X96"/>
    <mergeCell ref="I97:X97"/>
    <mergeCell ref="I65:X65"/>
    <mergeCell ref="I95:X95"/>
    <mergeCell ref="I100:X100"/>
    <mergeCell ref="I87:X87"/>
    <mergeCell ref="I89:X89"/>
    <mergeCell ref="I88:X88"/>
    <mergeCell ref="I86:X86"/>
    <mergeCell ref="D170:G170"/>
    <mergeCell ref="D171:G171"/>
    <mergeCell ref="D169:G169"/>
    <mergeCell ref="I11:Z11"/>
    <mergeCell ref="I18:X18"/>
    <mergeCell ref="I19:X19"/>
    <mergeCell ref="I20:X20"/>
    <mergeCell ref="I21:X21"/>
    <mergeCell ref="I22:X22"/>
    <mergeCell ref="I23:X23"/>
    <mergeCell ref="I24:X24"/>
    <mergeCell ref="I25:X25"/>
    <mergeCell ref="I26:X26"/>
    <mergeCell ref="I27:X27"/>
    <mergeCell ref="I29:X29"/>
    <mergeCell ref="I28:X28"/>
    <mergeCell ref="I12:X12"/>
    <mergeCell ref="I13:X13"/>
    <mergeCell ref="I15:X15"/>
    <mergeCell ref="I93:X93"/>
    <mergeCell ref="I30:X30"/>
    <mergeCell ref="I31:X31"/>
    <mergeCell ref="I34:X34"/>
    <mergeCell ref="I35:X35"/>
  </mergeCells>
  <phoneticPr fontId="18" type="noConversion"/>
  <printOptions horizontalCentered="1" verticalCentered="1"/>
  <pageMargins left="0.23622047244094491" right="0.23622047244094491" top="0.74803149606299213" bottom="0.74803149606299213" header="0.31496062992125984" footer="0.31496062992125984"/>
  <pageSetup paperSize="9" scale="54" fitToHeight="0"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T46"/>
  <sheetViews>
    <sheetView topLeftCell="A11" workbookViewId="0">
      <selection activeCell="B45" sqref="B45"/>
    </sheetView>
  </sheetViews>
  <sheetFormatPr defaultRowHeight="15" x14ac:dyDescent="0.25"/>
  <cols>
    <col min="1" max="1" width="5.42578125" customWidth="1"/>
    <col min="2" max="2" width="40.42578125" customWidth="1"/>
    <col min="3" max="3" width="12" customWidth="1"/>
    <col min="4" max="4" width="8.5703125" bestFit="1" customWidth="1"/>
    <col min="5" max="5" width="11.7109375" customWidth="1"/>
    <col min="6" max="6" width="8.42578125" customWidth="1"/>
    <col min="7" max="7" width="13.140625" customWidth="1"/>
    <col min="8" max="8" width="8" customWidth="1"/>
    <col min="9" max="9" width="13.140625" customWidth="1"/>
    <col min="10" max="10" width="8" customWidth="1"/>
    <col min="11" max="11" width="13.140625" customWidth="1"/>
    <col min="12" max="12" width="12.28515625" customWidth="1"/>
    <col min="13" max="13" width="11.42578125" customWidth="1"/>
    <col min="14" max="14" width="8.140625" customWidth="1"/>
    <col min="15" max="15" width="15.42578125" customWidth="1"/>
    <col min="16" max="16" width="8" customWidth="1"/>
    <col min="17" max="17" width="5.140625" customWidth="1"/>
    <col min="18" max="18" width="10.140625" bestFit="1" customWidth="1"/>
    <col min="19" max="19" width="11.140625" bestFit="1" customWidth="1"/>
  </cols>
  <sheetData>
    <row r="1" spans="1:20" ht="36.75" thickBot="1" x14ac:dyDescent="0.6">
      <c r="A1" s="122"/>
      <c r="B1" s="123"/>
      <c r="C1" s="123"/>
      <c r="D1" s="123"/>
      <c r="E1" s="123"/>
      <c r="F1" s="123"/>
      <c r="G1" s="123"/>
      <c r="H1" s="123"/>
      <c r="I1" s="123"/>
      <c r="J1" s="123"/>
      <c r="K1" s="123"/>
      <c r="L1" s="123"/>
      <c r="M1" s="123"/>
      <c r="N1" s="123"/>
      <c r="O1" s="123"/>
      <c r="P1" s="124"/>
    </row>
    <row r="3" spans="1:20" ht="15.75" thickBot="1" x14ac:dyDescent="0.3"/>
    <row r="4" spans="1:20" ht="36.75" thickBot="1" x14ac:dyDescent="0.6">
      <c r="A4" s="122" t="s">
        <v>26</v>
      </c>
      <c r="B4" s="123"/>
      <c r="C4" s="123"/>
      <c r="D4" s="123"/>
      <c r="E4" s="123"/>
      <c r="F4" s="123"/>
      <c r="G4" s="123"/>
      <c r="H4" s="123"/>
      <c r="I4" s="123"/>
      <c r="J4" s="123"/>
      <c r="K4" s="123"/>
      <c r="L4" s="123"/>
      <c r="M4" s="123"/>
      <c r="N4" s="123"/>
      <c r="O4" s="123"/>
      <c r="P4" s="124"/>
    </row>
    <row r="6" spans="1:20" x14ac:dyDescent="0.25">
      <c r="A6" t="s">
        <v>187</v>
      </c>
      <c r="E6" t="s">
        <v>188</v>
      </c>
    </row>
    <row r="7" spans="1:20" ht="15" hidden="1" customHeight="1" x14ac:dyDescent="0.25">
      <c r="A7" t="s">
        <v>253</v>
      </c>
      <c r="E7" t="s">
        <v>77</v>
      </c>
    </row>
    <row r="8" spans="1:20" ht="15.75" customHeight="1" x14ac:dyDescent="0.25"/>
    <row r="9" spans="1:20" ht="22.5" customHeight="1" x14ac:dyDescent="0.35">
      <c r="A9" s="55" t="s">
        <v>35</v>
      </c>
      <c r="B9" s="56"/>
      <c r="C9" s="56"/>
      <c r="D9" s="56"/>
      <c r="E9" s="56"/>
      <c r="F9" s="56"/>
      <c r="G9" s="56"/>
      <c r="H9" s="56"/>
      <c r="I9" s="56"/>
      <c r="J9" s="57"/>
      <c r="K9" s="56"/>
      <c r="L9" s="57"/>
      <c r="M9" s="56"/>
      <c r="N9" s="56"/>
      <c r="O9" s="56"/>
      <c r="P9" s="57"/>
    </row>
    <row r="10" spans="1:20" s="20" customFormat="1" x14ac:dyDescent="0.25">
      <c r="A10"/>
      <c r="B10"/>
      <c r="C10"/>
      <c r="D10"/>
      <c r="E10" s="14"/>
      <c r="F10" s="15"/>
      <c r="G10"/>
      <c r="H10"/>
      <c r="I10"/>
      <c r="J10"/>
      <c r="K10"/>
      <c r="L10"/>
      <c r="M10"/>
      <c r="N10"/>
      <c r="O10"/>
      <c r="P10"/>
      <c r="Q10"/>
      <c r="R10"/>
      <c r="S10"/>
      <c r="T10"/>
    </row>
    <row r="11" spans="1:20" x14ac:dyDescent="0.25">
      <c r="A11" s="7" t="s">
        <v>20</v>
      </c>
      <c r="B11" s="7" t="s">
        <v>21</v>
      </c>
      <c r="C11" s="7" t="s">
        <v>29</v>
      </c>
      <c r="D11" s="24" t="s">
        <v>28</v>
      </c>
      <c r="E11" s="120" t="s">
        <v>30</v>
      </c>
      <c r="F11" s="121"/>
      <c r="G11" s="120" t="s">
        <v>31</v>
      </c>
      <c r="H11" s="121"/>
      <c r="I11" s="120" t="s">
        <v>32</v>
      </c>
      <c r="J11" s="121"/>
      <c r="K11" s="120" t="s">
        <v>74</v>
      </c>
      <c r="L11" s="121"/>
      <c r="M11" s="120" t="s">
        <v>75</v>
      </c>
      <c r="N11" s="121"/>
      <c r="O11" s="120" t="s">
        <v>76</v>
      </c>
      <c r="P11" s="121"/>
      <c r="Q11" s="2"/>
    </row>
    <row r="12" spans="1:20" s="20" customFormat="1" x14ac:dyDescent="0.25">
      <c r="A12" s="2"/>
      <c r="B12" s="2"/>
      <c r="C12" s="2"/>
      <c r="D12" s="2"/>
      <c r="E12" s="24" t="s">
        <v>29</v>
      </c>
      <c r="F12" s="7" t="s">
        <v>28</v>
      </c>
      <c r="G12" s="24" t="s">
        <v>29</v>
      </c>
      <c r="H12" s="7" t="s">
        <v>28</v>
      </c>
      <c r="I12" s="7" t="s">
        <v>29</v>
      </c>
      <c r="J12" s="7" t="s">
        <v>28</v>
      </c>
      <c r="K12" s="24" t="s">
        <v>29</v>
      </c>
      <c r="L12" s="7" t="s">
        <v>28</v>
      </c>
      <c r="M12" s="24" t="s">
        <v>29</v>
      </c>
      <c r="N12" s="7" t="s">
        <v>28</v>
      </c>
      <c r="O12" s="7" t="s">
        <v>29</v>
      </c>
      <c r="P12" s="7" t="s">
        <v>28</v>
      </c>
      <c r="Q12" s="2"/>
      <c r="R12"/>
      <c r="S12"/>
      <c r="T12"/>
    </row>
    <row r="13" spans="1:20" x14ac:dyDescent="0.25">
      <c r="A13" s="25">
        <v>1</v>
      </c>
      <c r="B13" s="18" t="s">
        <v>0</v>
      </c>
      <c r="C13" s="26">
        <f>PRAÇA!H9</f>
        <v>39403.105800000005</v>
      </c>
      <c r="D13" s="26">
        <f>C13/C39*100</f>
        <v>6.5952730250181864</v>
      </c>
      <c r="E13" s="26">
        <f>C13</f>
        <v>39403.105800000005</v>
      </c>
      <c r="F13" s="27">
        <f>E13/C13*100</f>
        <v>100</v>
      </c>
      <c r="G13" s="58"/>
      <c r="H13" s="59">
        <f>G13/C13*100</f>
        <v>0</v>
      </c>
      <c r="I13" s="59"/>
      <c r="J13" s="59">
        <f>I13/(C13)*100</f>
        <v>0</v>
      </c>
      <c r="K13" s="58"/>
      <c r="L13" s="60"/>
      <c r="M13" s="62"/>
      <c r="N13" s="62"/>
      <c r="O13" s="58"/>
      <c r="P13" s="59">
        <f>O13/C13*100</f>
        <v>0</v>
      </c>
      <c r="Q13" s="19"/>
      <c r="R13" s="19">
        <f>O13+K13+I13+G13+E13</f>
        <v>39403.105800000005</v>
      </c>
      <c r="S13" s="61">
        <f>C13-R13</f>
        <v>0</v>
      </c>
      <c r="T13" s="20"/>
    </row>
    <row r="14" spans="1:20" s="20" customFormat="1" x14ac:dyDescent="0.25">
      <c r="A14" s="23"/>
      <c r="B14" s="22"/>
      <c r="C14" s="28"/>
      <c r="D14" s="29"/>
      <c r="E14" s="37"/>
      <c r="F14" s="27"/>
      <c r="G14" s="28"/>
      <c r="H14" s="27"/>
      <c r="I14" s="28"/>
      <c r="J14" s="27"/>
      <c r="K14" s="28"/>
      <c r="L14" s="27"/>
      <c r="M14" s="29"/>
      <c r="N14" s="29"/>
      <c r="O14" s="28"/>
      <c r="P14" s="27"/>
      <c r="Q14" s="19"/>
      <c r="R14" s="19"/>
      <c r="S14" s="61">
        <f t="shared" ref="S14:S36" si="0">C14-R14</f>
        <v>0</v>
      </c>
      <c r="T14"/>
    </row>
    <row r="15" spans="1:20" x14ac:dyDescent="0.25">
      <c r="A15" s="25">
        <v>2</v>
      </c>
      <c r="B15" s="18" t="s">
        <v>194</v>
      </c>
      <c r="C15" s="26">
        <f>PRAÇA!H17</f>
        <v>20030.267624399999</v>
      </c>
      <c r="D15" s="26">
        <f>C15/C39*100</f>
        <v>3.3526566260444479</v>
      </c>
      <c r="E15" s="26">
        <v>20030.27</v>
      </c>
      <c r="F15" s="27">
        <f>E15/C15*100</f>
        <v>100.00001186005123</v>
      </c>
      <c r="G15" s="26"/>
      <c r="H15" s="27"/>
      <c r="I15" s="27"/>
      <c r="J15" s="27"/>
      <c r="K15" s="58"/>
      <c r="L15" s="59">
        <f>K15/A15*100</f>
        <v>0</v>
      </c>
      <c r="M15" s="58"/>
      <c r="N15" s="58"/>
      <c r="O15" s="58"/>
      <c r="P15" s="59">
        <f>O15/C15*100</f>
        <v>0</v>
      </c>
      <c r="Q15" s="19"/>
      <c r="R15" s="19">
        <f t="shared" ref="R15:R29" si="1">O15+K15+I15+G15+E15</f>
        <v>20030.27</v>
      </c>
      <c r="S15" s="61">
        <f t="shared" si="0"/>
        <v>-2.375600000959821E-3</v>
      </c>
      <c r="T15" s="20"/>
    </row>
    <row r="16" spans="1:20" s="20" customFormat="1" x14ac:dyDescent="0.25">
      <c r="A16" s="23"/>
      <c r="B16" s="22"/>
      <c r="C16" s="30">
        <f>[2]PRAÇA!H6</f>
        <v>0</v>
      </c>
      <c r="D16" s="29"/>
      <c r="E16" s="32"/>
      <c r="F16" s="27"/>
      <c r="G16" s="30"/>
      <c r="H16" s="27"/>
      <c r="I16" s="30"/>
      <c r="J16" s="27"/>
      <c r="K16" s="30"/>
      <c r="L16" s="27"/>
      <c r="M16" s="29"/>
      <c r="N16" s="29"/>
      <c r="O16" s="30"/>
      <c r="P16" s="27"/>
      <c r="Q16" s="19"/>
      <c r="R16" s="19"/>
      <c r="S16" s="61">
        <f t="shared" si="0"/>
        <v>0</v>
      </c>
      <c r="T16"/>
    </row>
    <row r="17" spans="1:20" x14ac:dyDescent="0.25">
      <c r="A17" s="25">
        <v>3</v>
      </c>
      <c r="B17" s="18" t="s">
        <v>115</v>
      </c>
      <c r="C17" s="26">
        <f>PRAÇA!H33</f>
        <v>30541.506727600008</v>
      </c>
      <c r="D17" s="26">
        <f>C17/C39*100</f>
        <v>5.1120228056731456</v>
      </c>
      <c r="E17" s="26">
        <v>0</v>
      </c>
      <c r="F17" s="27">
        <f>E17/C17*100</f>
        <v>0</v>
      </c>
      <c r="G17" s="26">
        <v>30541.51</v>
      </c>
      <c r="H17" s="27">
        <f>G17/C17*100</f>
        <v>100.00001071459906</v>
      </c>
      <c r="I17" s="27"/>
      <c r="J17" s="27">
        <f t="shared" ref="J17:J33" si="2">I17/(C17)*100</f>
        <v>0</v>
      </c>
      <c r="K17" s="58"/>
      <c r="L17" s="59">
        <f>K17/A17*100</f>
        <v>0</v>
      </c>
      <c r="M17" s="58"/>
      <c r="N17" s="58"/>
      <c r="O17" s="58"/>
      <c r="P17" s="59">
        <f>O17/C17*100</f>
        <v>0</v>
      </c>
      <c r="Q17" s="19"/>
      <c r="R17" s="19">
        <f t="shared" si="1"/>
        <v>30541.51</v>
      </c>
      <c r="S17" s="61">
        <f t="shared" si="0"/>
        <v>-3.272399990237318E-3</v>
      </c>
      <c r="T17" s="20"/>
    </row>
    <row r="18" spans="1:20" s="20" customFormat="1" x14ac:dyDescent="0.25">
      <c r="A18" s="23"/>
      <c r="B18" s="22"/>
      <c r="C18" s="30"/>
      <c r="D18" s="29"/>
      <c r="E18" s="32"/>
      <c r="F18" s="27"/>
      <c r="G18" s="30"/>
      <c r="H18" s="27"/>
      <c r="I18" s="30"/>
      <c r="J18" s="27"/>
      <c r="K18" s="30"/>
      <c r="L18" s="59"/>
      <c r="M18" s="29"/>
      <c r="N18" s="29"/>
      <c r="O18" s="30"/>
      <c r="P18" s="27"/>
      <c r="Q18" s="19"/>
      <c r="R18" s="19"/>
      <c r="S18" s="61">
        <f t="shared" si="0"/>
        <v>0</v>
      </c>
      <c r="T18"/>
    </row>
    <row r="19" spans="1:20" x14ac:dyDescent="0.25">
      <c r="A19" s="25">
        <v>4</v>
      </c>
      <c r="B19" s="18" t="s">
        <v>159</v>
      </c>
      <c r="C19" s="26">
        <f>PRAÇA!H57</f>
        <v>46804.241439999998</v>
      </c>
      <c r="D19" s="26">
        <f>C19/C39*100</f>
        <v>7.8340715727456782</v>
      </c>
      <c r="E19" s="26"/>
      <c r="F19" s="27"/>
      <c r="G19" s="26"/>
      <c r="H19" s="27"/>
      <c r="I19" s="59">
        <v>29703.7</v>
      </c>
      <c r="J19" s="59">
        <f t="shared" si="2"/>
        <v>63.46369278963364</v>
      </c>
      <c r="K19" s="58">
        <v>17100.54</v>
      </c>
      <c r="L19" s="27">
        <f>K19/C19*100</f>
        <v>36.536304133722119</v>
      </c>
      <c r="M19" s="58"/>
      <c r="N19" s="58"/>
      <c r="O19" s="58"/>
      <c r="P19" s="59">
        <f>O19/C19*100</f>
        <v>0</v>
      </c>
      <c r="Q19" s="19"/>
      <c r="R19" s="19">
        <f t="shared" si="1"/>
        <v>46804.240000000005</v>
      </c>
      <c r="S19" s="61">
        <f t="shared" si="0"/>
        <v>1.4399999927263707E-3</v>
      </c>
      <c r="T19" s="20"/>
    </row>
    <row r="20" spans="1:20" s="20" customFormat="1" x14ac:dyDescent="0.25">
      <c r="A20" s="23"/>
      <c r="B20" s="22"/>
      <c r="C20" s="30"/>
      <c r="D20" s="29"/>
      <c r="E20" s="32"/>
      <c r="F20" s="27"/>
      <c r="G20" s="30"/>
      <c r="H20" s="27"/>
      <c r="I20" s="30"/>
      <c r="J20" s="27"/>
      <c r="K20" s="30"/>
      <c r="L20" s="27"/>
      <c r="M20" s="29"/>
      <c r="N20" s="29"/>
      <c r="O20" s="30"/>
      <c r="P20" s="27"/>
      <c r="Q20" s="19"/>
      <c r="R20" s="19"/>
      <c r="S20" s="61">
        <f t="shared" si="0"/>
        <v>0</v>
      </c>
      <c r="T20"/>
    </row>
    <row r="21" spans="1:20" x14ac:dyDescent="0.25">
      <c r="A21" s="25">
        <v>5</v>
      </c>
      <c r="B21" s="18" t="s">
        <v>195</v>
      </c>
      <c r="C21" s="26">
        <f>PRAÇA!H69</f>
        <v>18340.959868000002</v>
      </c>
      <c r="D21" s="26">
        <f>C21/C39*100</f>
        <v>3.0699011008000676</v>
      </c>
      <c r="E21" s="26">
        <v>0</v>
      </c>
      <c r="F21" s="27">
        <f>E21/C21*100</f>
        <v>0</v>
      </c>
      <c r="G21" s="26">
        <v>0</v>
      </c>
      <c r="H21" s="27">
        <f>G21/C21*100</f>
        <v>0</v>
      </c>
      <c r="I21" s="27">
        <v>9170.48</v>
      </c>
      <c r="J21" s="27">
        <f t="shared" si="2"/>
        <v>50.000000359850297</v>
      </c>
      <c r="K21" s="27">
        <v>9170.48</v>
      </c>
      <c r="L21" s="27">
        <f>K21/C21*100</f>
        <v>50.000000359850297</v>
      </c>
      <c r="M21" s="26"/>
      <c r="N21" s="26"/>
      <c r="O21" s="58"/>
      <c r="P21" s="59">
        <f>O21/C21*100</f>
        <v>0</v>
      </c>
      <c r="Q21" s="19"/>
      <c r="R21" s="19">
        <f t="shared" si="1"/>
        <v>18340.96</v>
      </c>
      <c r="S21" s="61">
        <f t="shared" si="0"/>
        <v>-1.3199999739299528E-4</v>
      </c>
      <c r="T21" s="20"/>
    </row>
    <row r="22" spans="1:20" s="20" customFormat="1" x14ac:dyDescent="0.25">
      <c r="A22" s="23"/>
      <c r="B22" s="22"/>
      <c r="C22" s="30"/>
      <c r="D22" s="29"/>
      <c r="E22" s="32"/>
      <c r="F22" s="27"/>
      <c r="G22" s="30"/>
      <c r="H22" s="27"/>
      <c r="I22" s="30"/>
      <c r="J22" s="27"/>
      <c r="K22" s="30"/>
      <c r="L22" s="27"/>
      <c r="M22" s="29"/>
      <c r="N22" s="29"/>
      <c r="O22" s="30"/>
      <c r="P22" s="59"/>
      <c r="Q22" s="19"/>
      <c r="R22" s="19"/>
      <c r="S22" s="61">
        <f t="shared" si="0"/>
        <v>0</v>
      </c>
      <c r="T22"/>
    </row>
    <row r="23" spans="1:20" x14ac:dyDescent="0.25">
      <c r="A23" s="25">
        <v>6</v>
      </c>
      <c r="B23" s="18" t="s">
        <v>118</v>
      </c>
      <c r="C23" s="26">
        <f>PRAÇA!D85</f>
        <v>116057.000312</v>
      </c>
      <c r="D23" s="26">
        <f>C23/C39*100</f>
        <v>19.425565269077364</v>
      </c>
      <c r="E23" s="26">
        <v>0</v>
      </c>
      <c r="F23" s="27">
        <f>E23/C23*100</f>
        <v>0</v>
      </c>
      <c r="G23" s="26">
        <v>0</v>
      </c>
      <c r="H23" s="27">
        <f>G23/C23*100</f>
        <v>0</v>
      </c>
      <c r="I23" s="27">
        <v>116057</v>
      </c>
      <c r="J23" s="27">
        <f t="shared" si="2"/>
        <v>99.999999731166582</v>
      </c>
      <c r="K23" s="26"/>
      <c r="L23" s="27">
        <f>K23/C23*100</f>
        <v>0</v>
      </c>
      <c r="M23" s="26"/>
      <c r="N23" s="26"/>
      <c r="O23" s="26"/>
      <c r="P23" s="59">
        <f t="shared" ref="P23:P33" si="3">O23/C23*100</f>
        <v>0</v>
      </c>
      <c r="Q23" s="19"/>
      <c r="R23" s="19">
        <f t="shared" si="1"/>
        <v>116057</v>
      </c>
      <c r="S23" s="61">
        <f t="shared" si="0"/>
        <v>3.1200000375974923E-4</v>
      </c>
      <c r="T23" s="20"/>
    </row>
    <row r="24" spans="1:20" x14ac:dyDescent="0.25">
      <c r="A24" s="23"/>
      <c r="B24" s="22"/>
      <c r="C24" s="30"/>
      <c r="D24" s="29"/>
      <c r="E24" s="32"/>
      <c r="F24" s="27"/>
      <c r="G24" s="30"/>
      <c r="H24" s="27"/>
      <c r="I24" s="30"/>
      <c r="J24" s="27"/>
      <c r="K24" s="30"/>
      <c r="L24" s="27"/>
      <c r="M24" s="29"/>
      <c r="N24" s="29"/>
      <c r="O24" s="30"/>
      <c r="P24" s="59"/>
      <c r="Q24" s="19"/>
      <c r="R24" s="19"/>
      <c r="S24" s="61">
        <f t="shared" si="0"/>
        <v>0</v>
      </c>
    </row>
    <row r="25" spans="1:20" x14ac:dyDescent="0.25">
      <c r="A25" s="25">
        <v>7</v>
      </c>
      <c r="B25" s="18" t="s">
        <v>196</v>
      </c>
      <c r="C25" s="26">
        <f>PRAÇA!H91</f>
        <v>38374.026526000001</v>
      </c>
      <c r="D25" s="26">
        <f>C25/C39*100</f>
        <v>6.4230262277513201</v>
      </c>
      <c r="E25" s="26">
        <v>0</v>
      </c>
      <c r="F25" s="27">
        <f>E25/C25*100</f>
        <v>0</v>
      </c>
      <c r="G25" s="26">
        <v>0</v>
      </c>
      <c r="H25" s="27">
        <f>G25/C25*100</f>
        <v>0</v>
      </c>
      <c r="I25" s="27">
        <v>25000</v>
      </c>
      <c r="J25" s="27">
        <f t="shared" si="2"/>
        <v>65.148232445874442</v>
      </c>
      <c r="K25" s="26">
        <v>13374.03</v>
      </c>
      <c r="L25" s="27">
        <f>K25/C25*100</f>
        <v>34.851776607123931</v>
      </c>
      <c r="M25" s="58"/>
      <c r="N25" s="58">
        <f>O25/C25*100</f>
        <v>0</v>
      </c>
      <c r="O25" s="58"/>
      <c r="P25" s="59">
        <f t="shared" si="3"/>
        <v>0</v>
      </c>
      <c r="Q25" s="19"/>
      <c r="R25" s="19">
        <f t="shared" si="1"/>
        <v>38374.03</v>
      </c>
      <c r="S25" s="61">
        <f t="shared" si="0"/>
        <v>-3.4739999973680824E-3</v>
      </c>
      <c r="T25" s="20"/>
    </row>
    <row r="26" spans="1:20" x14ac:dyDescent="0.25">
      <c r="A26" s="23"/>
      <c r="B26" s="22"/>
      <c r="C26" s="30"/>
      <c r="D26" s="29"/>
      <c r="E26" s="32"/>
      <c r="F26" s="27"/>
      <c r="G26" s="30"/>
      <c r="H26" s="27"/>
      <c r="I26" s="30"/>
      <c r="J26" s="27"/>
      <c r="K26" s="30"/>
      <c r="L26" s="27"/>
      <c r="M26" s="29"/>
      <c r="N26" s="58"/>
      <c r="O26" s="30"/>
      <c r="P26" s="59"/>
      <c r="Q26" s="19"/>
      <c r="R26" s="19"/>
      <c r="S26" s="61">
        <f t="shared" si="0"/>
        <v>0</v>
      </c>
    </row>
    <row r="27" spans="1:20" x14ac:dyDescent="0.25">
      <c r="A27" s="23">
        <v>8</v>
      </c>
      <c r="B27" s="4" t="s">
        <v>197</v>
      </c>
      <c r="C27" s="32">
        <f>PRAÇA!H105</f>
        <v>68075.11039999999</v>
      </c>
      <c r="D27" s="32">
        <f>C27/C39*100</f>
        <v>11.394379457678559</v>
      </c>
      <c r="E27" s="32">
        <v>0</v>
      </c>
      <c r="F27" s="33">
        <f>E27/C27*100</f>
        <v>0</v>
      </c>
      <c r="G27" s="32">
        <v>0</v>
      </c>
      <c r="H27" s="33">
        <f>G27/C27*100</f>
        <v>0</v>
      </c>
      <c r="I27" s="33"/>
      <c r="J27" s="27">
        <f t="shared" si="2"/>
        <v>0</v>
      </c>
      <c r="K27" s="32"/>
      <c r="L27" s="27">
        <f t="shared" ref="L27:L33" si="4">K27/C27*100</f>
        <v>0</v>
      </c>
      <c r="M27" s="32">
        <v>36804.639999999999</v>
      </c>
      <c r="N27" s="58">
        <f>M27/C27*100</f>
        <v>54.064752570713424</v>
      </c>
      <c r="O27" s="32">
        <v>31270.47</v>
      </c>
      <c r="P27" s="59">
        <f t="shared" si="3"/>
        <v>45.935246841700319</v>
      </c>
      <c r="Q27" s="21"/>
      <c r="R27" s="19">
        <f>O27+K27+I27+G27+E27+M27</f>
        <v>68075.11</v>
      </c>
      <c r="S27" s="61">
        <f t="shared" si="0"/>
        <v>3.9999998989515007E-4</v>
      </c>
    </row>
    <row r="28" spans="1:20" x14ac:dyDescent="0.25">
      <c r="A28" s="23"/>
      <c r="B28" s="22"/>
      <c r="C28" s="30"/>
      <c r="D28" s="30"/>
      <c r="E28" s="32"/>
      <c r="F28" s="33"/>
      <c r="G28" s="30"/>
      <c r="H28" s="33"/>
      <c r="I28" s="30"/>
      <c r="J28" s="27"/>
      <c r="K28" s="30"/>
      <c r="L28" s="27"/>
      <c r="M28" s="30"/>
      <c r="N28" s="58"/>
      <c r="O28" s="30"/>
      <c r="P28" s="59"/>
      <c r="Q28" s="21"/>
      <c r="R28" s="19"/>
      <c r="S28" s="61">
        <f t="shared" si="0"/>
        <v>0</v>
      </c>
    </row>
    <row r="29" spans="1:20" x14ac:dyDescent="0.25">
      <c r="A29" s="23">
        <v>9</v>
      </c>
      <c r="B29" s="4" t="s">
        <v>457</v>
      </c>
      <c r="C29" s="32">
        <f>PRAÇA!H109</f>
        <v>46484.337011199998</v>
      </c>
      <c r="D29" s="32">
        <f>C29/C39*100</f>
        <v>7.7805261222789666</v>
      </c>
      <c r="E29" s="32"/>
      <c r="F29" s="33">
        <f>E29/C29*100</f>
        <v>0</v>
      </c>
      <c r="G29" s="32"/>
      <c r="H29" s="33">
        <f>G29/C29*100</f>
        <v>0</v>
      </c>
      <c r="I29" s="33">
        <v>30000</v>
      </c>
      <c r="J29" s="27">
        <f t="shared" si="2"/>
        <v>64.537867868851734</v>
      </c>
      <c r="K29" s="32">
        <v>16484.34</v>
      </c>
      <c r="L29" s="27">
        <f t="shared" si="4"/>
        <v>35.46213856084092</v>
      </c>
      <c r="M29" s="32"/>
      <c r="N29" s="58">
        <f t="shared" ref="N29:N35" si="5">M29/C29*100</f>
        <v>0</v>
      </c>
      <c r="O29" s="32"/>
      <c r="P29" s="59">
        <f t="shared" si="3"/>
        <v>0</v>
      </c>
      <c r="Q29" s="21"/>
      <c r="R29" s="19">
        <f t="shared" si="1"/>
        <v>46484.34</v>
      </c>
      <c r="S29" s="61">
        <f t="shared" si="0"/>
        <v>-2.9887999990023673E-3</v>
      </c>
    </row>
    <row r="30" spans="1:20" x14ac:dyDescent="0.25">
      <c r="A30" s="23"/>
      <c r="B30" s="22"/>
      <c r="C30" s="30"/>
      <c r="D30" s="30"/>
      <c r="E30" s="32"/>
      <c r="F30" s="33"/>
      <c r="G30" s="30"/>
      <c r="H30" s="33"/>
      <c r="I30" s="30"/>
      <c r="J30" s="27"/>
      <c r="K30" s="30"/>
      <c r="L30" s="27"/>
      <c r="M30" s="30"/>
      <c r="N30" s="58"/>
      <c r="O30" s="30"/>
      <c r="P30" s="59"/>
      <c r="Q30" s="21"/>
      <c r="R30" s="19"/>
      <c r="S30" s="61">
        <f t="shared" si="0"/>
        <v>0</v>
      </c>
    </row>
    <row r="31" spans="1:20" x14ac:dyDescent="0.25">
      <c r="A31" s="23">
        <v>10</v>
      </c>
      <c r="B31" s="4" t="s">
        <v>198</v>
      </c>
      <c r="C31" s="32">
        <f>PRAÇA!H118</f>
        <v>18407.576000000001</v>
      </c>
      <c r="D31" s="32">
        <f>C31/C39*100</f>
        <v>3.0810512771501419</v>
      </c>
      <c r="E31" s="63"/>
      <c r="F31" s="64">
        <f>E31/C31*100</f>
        <v>0</v>
      </c>
      <c r="G31" s="63"/>
      <c r="H31" s="64">
        <f>G31/C31*100</f>
        <v>0</v>
      </c>
      <c r="I31" s="64"/>
      <c r="J31" s="59">
        <f t="shared" si="2"/>
        <v>0</v>
      </c>
      <c r="K31" s="63"/>
      <c r="L31" s="27"/>
      <c r="M31" s="32">
        <v>10000</v>
      </c>
      <c r="N31" s="58">
        <f t="shared" si="5"/>
        <v>54.32545817004911</v>
      </c>
      <c r="O31" s="32">
        <v>8407.58</v>
      </c>
      <c r="P31" s="59">
        <f t="shared" si="3"/>
        <v>45.674563560134153</v>
      </c>
      <c r="Q31" s="21"/>
      <c r="R31" s="19">
        <f>O31+K31+I31+G31+E31+M31</f>
        <v>18407.580000000002</v>
      </c>
      <c r="S31" s="61">
        <f t="shared" si="0"/>
        <v>-4.0000000008149073E-3</v>
      </c>
    </row>
    <row r="32" spans="1:20" x14ac:dyDescent="0.25">
      <c r="A32" s="23"/>
      <c r="B32" s="22"/>
      <c r="C32" s="30"/>
      <c r="D32" s="30"/>
      <c r="E32" s="32"/>
      <c r="F32" s="33"/>
      <c r="G32" s="30"/>
      <c r="H32" s="33"/>
      <c r="I32" s="30"/>
      <c r="J32" s="27"/>
      <c r="K32" s="30"/>
      <c r="L32" s="27"/>
      <c r="M32" s="30"/>
      <c r="N32" s="58"/>
      <c r="O32" s="30"/>
      <c r="P32" s="59"/>
      <c r="Q32" s="21"/>
      <c r="R32" s="19"/>
      <c r="S32" s="61">
        <f t="shared" si="0"/>
        <v>0</v>
      </c>
    </row>
    <row r="33" spans="1:20" x14ac:dyDescent="0.25">
      <c r="A33" s="23">
        <v>11</v>
      </c>
      <c r="B33" s="4" t="s">
        <v>124</v>
      </c>
      <c r="C33" s="32">
        <f>PRAÇA!H128</f>
        <v>55720.909279200001</v>
      </c>
      <c r="D33" s="32">
        <f>C33/C39*100</f>
        <v>9.3265391759700655</v>
      </c>
      <c r="E33" s="63">
        <v>0</v>
      </c>
      <c r="F33" s="64">
        <f>E33/C33*100</f>
        <v>0</v>
      </c>
      <c r="G33" s="63"/>
      <c r="H33" s="64">
        <f>G33/C33*100</f>
        <v>0</v>
      </c>
      <c r="I33" s="64">
        <v>30000</v>
      </c>
      <c r="J33" s="59">
        <f t="shared" si="2"/>
        <v>53.839753134105209</v>
      </c>
      <c r="K33" s="63">
        <v>15000</v>
      </c>
      <c r="L33" s="27">
        <f t="shared" si="4"/>
        <v>26.919876567052604</v>
      </c>
      <c r="M33" s="63">
        <v>10720.91</v>
      </c>
      <c r="N33" s="58">
        <f t="shared" si="5"/>
        <v>19.240371592431991</v>
      </c>
      <c r="O33" s="32"/>
      <c r="P33" s="59">
        <f t="shared" si="3"/>
        <v>0</v>
      </c>
      <c r="Q33" s="21"/>
      <c r="R33" s="19">
        <f>I33+K33+M33</f>
        <v>55720.91</v>
      </c>
      <c r="S33" s="61">
        <f t="shared" si="0"/>
        <v>-7.2080000245478004E-4</v>
      </c>
    </row>
    <row r="34" spans="1:20" x14ac:dyDescent="0.25">
      <c r="A34" s="23"/>
      <c r="B34" s="22"/>
      <c r="C34" s="32"/>
      <c r="D34" s="32"/>
      <c r="N34" s="58"/>
      <c r="O34" s="32"/>
      <c r="P34" s="33"/>
      <c r="Q34" s="21"/>
      <c r="R34" s="19"/>
      <c r="S34" s="61"/>
    </row>
    <row r="35" spans="1:20" x14ac:dyDescent="0.25">
      <c r="A35" s="23">
        <v>12</v>
      </c>
      <c r="B35" s="22" t="s">
        <v>157</v>
      </c>
      <c r="C35" s="32">
        <f>PRAÇA!H152</f>
        <v>95863.557680000013</v>
      </c>
      <c r="D35" s="32">
        <f>C35/C39*100</f>
        <v>16.045596488213349</v>
      </c>
      <c r="E35" s="4"/>
      <c r="F35" s="4"/>
      <c r="G35" s="4"/>
      <c r="H35" s="4"/>
      <c r="I35" s="4"/>
      <c r="J35" s="4"/>
      <c r="K35" s="4"/>
      <c r="L35" s="4"/>
      <c r="M35" s="94">
        <v>50000</v>
      </c>
      <c r="N35" s="58">
        <f t="shared" si="5"/>
        <v>52.157463388646477</v>
      </c>
      <c r="O35" s="32">
        <v>45863.56</v>
      </c>
      <c r="P35" s="33">
        <f>O35/C35*100</f>
        <v>47.842539031459815</v>
      </c>
      <c r="Q35" s="21"/>
      <c r="R35" s="19">
        <f>M35-O35</f>
        <v>4136.4400000000023</v>
      </c>
      <c r="S35" s="61"/>
    </row>
    <row r="36" spans="1:20" s="16" customFormat="1" x14ac:dyDescent="0.25">
      <c r="A36" s="23"/>
      <c r="B36" s="22"/>
      <c r="C36" s="32"/>
      <c r="D36" s="32"/>
      <c r="E36"/>
      <c r="F36"/>
      <c r="G36"/>
      <c r="H36"/>
      <c r="I36"/>
      <c r="J36"/>
      <c r="K36"/>
      <c r="L36"/>
      <c r="M36"/>
      <c r="N36"/>
      <c r="O36" s="77"/>
      <c r="P36" s="33"/>
      <c r="Q36" s="21"/>
      <c r="R36" s="19"/>
      <c r="S36" s="61">
        <f t="shared" si="0"/>
        <v>0</v>
      </c>
      <c r="T36"/>
    </row>
    <row r="37" spans="1:20" x14ac:dyDescent="0.25">
      <c r="A37" s="23">
        <v>13</v>
      </c>
      <c r="B37" s="22" t="s">
        <v>199</v>
      </c>
      <c r="C37" s="33">
        <f>PRAÇA!H161</f>
        <v>3342.0507119999997</v>
      </c>
      <c r="D37" s="33">
        <f>C37/C39*100</f>
        <v>0.55939085159871893</v>
      </c>
      <c r="E37" s="4"/>
      <c r="F37" s="4"/>
      <c r="G37" s="4"/>
      <c r="H37" s="4"/>
      <c r="I37" s="4"/>
      <c r="J37" s="4"/>
      <c r="K37" s="4"/>
      <c r="L37" s="4"/>
      <c r="M37" s="4"/>
      <c r="N37" s="4"/>
      <c r="O37" s="33">
        <v>3342.05</v>
      </c>
      <c r="P37" s="33">
        <f t="shared" ref="P37" si="6">O37/C37*100</f>
        <v>99.999978695715271</v>
      </c>
      <c r="Q37" s="21"/>
      <c r="R37" s="19">
        <f>O37</f>
        <v>3342.05</v>
      </c>
      <c r="S37" s="61">
        <f>C37-R37</f>
        <v>7.1199999956661486E-4</v>
      </c>
    </row>
    <row r="38" spans="1:20" x14ac:dyDescent="0.25">
      <c r="A38" s="23"/>
      <c r="B38" s="22"/>
      <c r="C38" s="30"/>
      <c r="D38" s="30"/>
      <c r="E38" s="32"/>
      <c r="F38" s="31"/>
      <c r="G38" s="30"/>
      <c r="H38" s="31"/>
      <c r="I38" s="30"/>
      <c r="J38" s="31"/>
      <c r="K38" s="30"/>
      <c r="L38" s="31"/>
      <c r="M38" s="30"/>
      <c r="N38" s="30"/>
      <c r="O38" s="30"/>
      <c r="P38" s="31"/>
      <c r="Q38" s="21"/>
      <c r="R38" s="21"/>
    </row>
    <row r="39" spans="1:20" x14ac:dyDescent="0.25">
      <c r="A39" s="17"/>
      <c r="B39" s="17" t="s">
        <v>33</v>
      </c>
      <c r="C39" s="34">
        <f>SUM(C13:C37)</f>
        <v>597444.64938039996</v>
      </c>
      <c r="D39" s="35">
        <f>SUM(D13:D38)</f>
        <v>100.00000000000001</v>
      </c>
      <c r="E39" s="34">
        <f>SUM(E13:E38)</f>
        <v>59433.375800000009</v>
      </c>
      <c r="F39" s="34">
        <f>E39/C39*100</f>
        <v>9.9479300486894289</v>
      </c>
      <c r="G39" s="34">
        <f>SUM(G13:G38)</f>
        <v>30541.51</v>
      </c>
      <c r="H39" s="34">
        <f>G39/C39*100</f>
        <v>5.1120233534058919</v>
      </c>
      <c r="I39" s="34">
        <f>SUM(I13:I38)</f>
        <v>239931.18</v>
      </c>
      <c r="J39" s="34">
        <f>I39/C$39*100</f>
        <v>40.159566287660063</v>
      </c>
      <c r="K39" s="34">
        <f>SUM(K13:K38)</f>
        <v>71129.39</v>
      </c>
      <c r="L39" s="34">
        <f>K39/C$39*100</f>
        <v>11.905603318025715</v>
      </c>
      <c r="M39" s="34">
        <f>SUM(M13:M35)</f>
        <v>107525.55</v>
      </c>
      <c r="N39" s="34">
        <f>M39/C$39*100</f>
        <v>17.997575191528284</v>
      </c>
      <c r="O39" s="34">
        <f>O27+O31+O35+O37</f>
        <v>88883.66</v>
      </c>
      <c r="P39" s="65">
        <f>O39/C$39*100</f>
        <v>14.877304548995424</v>
      </c>
      <c r="Q39" s="16"/>
      <c r="R39" s="13"/>
      <c r="S39" s="38"/>
      <c r="T39" s="16"/>
    </row>
    <row r="40" spans="1:20" x14ac:dyDescent="0.25">
      <c r="A40" s="23"/>
      <c r="B40" s="4" t="s">
        <v>34</v>
      </c>
      <c r="C40" s="28"/>
      <c r="D40" s="28"/>
      <c r="E40" s="36">
        <f>E39</f>
        <v>59433.375800000009</v>
      </c>
      <c r="F40" s="36">
        <f>F39</f>
        <v>9.9479300486894289</v>
      </c>
      <c r="G40" s="36">
        <f>G39+E40</f>
        <v>89974.885800000004</v>
      </c>
      <c r="H40" s="36">
        <f>H39+F40</f>
        <v>15.059953402095321</v>
      </c>
      <c r="I40" s="36">
        <f>I39+G40</f>
        <v>329906.06579999998</v>
      </c>
      <c r="J40" s="36">
        <f t="shared" ref="J40:L40" si="7">J39+D40</f>
        <v>40.159566287660063</v>
      </c>
      <c r="K40" s="36">
        <f>K39+I40</f>
        <v>401035.4558</v>
      </c>
      <c r="L40" s="36">
        <f t="shared" si="7"/>
        <v>21.853533366715144</v>
      </c>
      <c r="M40" s="36">
        <f>M39+K40</f>
        <v>508561.00579999998</v>
      </c>
      <c r="N40" s="36">
        <f>N39+F40</f>
        <v>27.945505240217713</v>
      </c>
      <c r="O40" s="36">
        <v>597444.65</v>
      </c>
      <c r="P40" s="36">
        <f>O40/C39*100</f>
        <v>100.00000010370836</v>
      </c>
      <c r="R40" s="3"/>
    </row>
    <row r="41" spans="1:20" x14ac:dyDescent="0.25">
      <c r="A41" t="s">
        <v>351</v>
      </c>
    </row>
    <row r="44" spans="1:20" x14ac:dyDescent="0.25">
      <c r="B44" t="s">
        <v>83</v>
      </c>
      <c r="C44" s="102" t="s">
        <v>275</v>
      </c>
      <c r="D44" s="102"/>
      <c r="E44" s="102"/>
      <c r="F44" s="102"/>
    </row>
    <row r="45" spans="1:20" x14ac:dyDescent="0.25">
      <c r="B45" t="s">
        <v>84</v>
      </c>
      <c r="C45" s="102" t="s">
        <v>276</v>
      </c>
      <c r="D45" s="102"/>
      <c r="E45" s="102"/>
      <c r="F45" s="102"/>
    </row>
    <row r="46" spans="1:20" x14ac:dyDescent="0.25">
      <c r="G46" s="102"/>
      <c r="H46" s="102"/>
    </row>
  </sheetData>
  <mergeCells count="11">
    <mergeCell ref="O11:P11"/>
    <mergeCell ref="G46:H46"/>
    <mergeCell ref="C44:F44"/>
    <mergeCell ref="C45:F45"/>
    <mergeCell ref="A1:P1"/>
    <mergeCell ref="A4:P4"/>
    <mergeCell ref="E11:F11"/>
    <mergeCell ref="G11:H11"/>
    <mergeCell ref="I11:J11"/>
    <mergeCell ref="K11:L11"/>
    <mergeCell ref="M11:N11"/>
  </mergeCells>
  <printOptions horizontalCentered="1" verticalCentered="1"/>
  <pageMargins left="0.23622047244094491" right="0.23622047244094491" top="0.74803149606299213" bottom="0.74803149606299213" header="0.31496062992125984" footer="0.31496062992125984"/>
  <pageSetup paperSize="9" scale="72" orientation="landscape"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vt:i4>
      </vt:variant>
      <vt:variant>
        <vt:lpstr>Intervalos Nomeados</vt:lpstr>
      </vt:variant>
      <vt:variant>
        <vt:i4>2</vt:i4>
      </vt:variant>
    </vt:vector>
  </HeadingPairs>
  <TitlesOfParts>
    <vt:vector size="4" baseType="lpstr">
      <vt:lpstr>PRAÇA</vt:lpstr>
      <vt:lpstr>CRONOGRAMA</vt:lpstr>
      <vt:lpstr>CRONOGRAMA!Area_de_impressao</vt:lpstr>
      <vt:lpstr>PRAÇA!Area_de_impressao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 7</dc:creator>
  <cp:lastModifiedBy>Planejamento</cp:lastModifiedBy>
  <cp:lastPrinted>2025-07-08T13:30:46Z</cp:lastPrinted>
  <dcterms:created xsi:type="dcterms:W3CDTF">2018-04-19T13:26:31Z</dcterms:created>
  <dcterms:modified xsi:type="dcterms:W3CDTF">2025-07-08T13:41:37Z</dcterms:modified>
</cp:coreProperties>
</file>