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69\planejamento\PROJETOS\Capela Bom Jesus\Lateral 2\"/>
    </mc:Choice>
  </mc:AlternateContent>
  <bookViews>
    <workbookView xWindow="0" yWindow="0" windowWidth="18270" windowHeight="7560" tabRatio="744" activeTab="2"/>
  </bookViews>
  <sheets>
    <sheet name="BM-03 25" sheetId="22" r:id="rId1"/>
    <sheet name="BM-02 25" sheetId="21" r:id="rId2"/>
    <sheet name="orçamento lateral" sheetId="19" r:id="rId3"/>
    <sheet name="cronograma lateral" sheetId="20" r:id="rId4"/>
    <sheet name="BDI" sheetId="13" r:id="rId5"/>
  </sheets>
  <externalReferences>
    <externalReference r:id="rId6"/>
  </externalReferences>
  <definedNames>
    <definedName name="_xlnm.Print_Area" localSheetId="3">'cronograma lateral'!$A$1:$K$25</definedName>
    <definedName name="arredquant" localSheetId="1">IF(#REF!=TRUE,2,15)</definedName>
    <definedName name="arredquant" localSheetId="0">IF(#REF!=TRUE,2,15)</definedName>
    <definedName name="arredquant" localSheetId="3">IF('cronograma lateral'!$N$3=TRUE,2,15)</definedName>
    <definedName name="arredquant" localSheetId="2">IF(#REF!=TRUE,2,15)</definedName>
    <definedName name="arredquant">IF(#REF!=TRUE,2,15)</definedName>
    <definedName name="arredtot" localSheetId="1">IF(#REF!=TRUE,2,15)</definedName>
    <definedName name="arredtot" localSheetId="0">IF(#REF!=TRUE,2,15)</definedName>
    <definedName name="arredtot" localSheetId="3">IF('cronograma lateral'!$P$3=TRUE,2,15)</definedName>
    <definedName name="arredtot" localSheetId="2">IF(#REF!=TRUE,2,15)</definedName>
    <definedName name="arredtot">IF(#REF!=TRUE,2,15)</definedName>
    <definedName name="arredunit" localSheetId="1">IF(#REF!=TRUE,2,15)</definedName>
    <definedName name="arredunit" localSheetId="0">IF(#REF!=TRUE,2,15)</definedName>
    <definedName name="arredunit" localSheetId="3">IF('cronograma lateral'!$O$3=TRUE,2,15)</definedName>
    <definedName name="arredunit" localSheetId="2">IF(#REF!=TRUE,2,15)</definedName>
    <definedName name="arredunit">IF(#REF!=TRUE,2,15)</definedName>
    <definedName name="O" localSheetId="1">ROUND(ROUND(#REF!,'BM-02 25'!arredquant)*ROUND(#REF!,'BM-02 25'!arredunit),'BM-02 25'!arredtot)</definedName>
    <definedName name="O" localSheetId="0">ROUND(ROUND(#REF!,'BM-03 25'!arredquant)*ROUND(#REF!,'BM-03 25'!arredunit),'BM-03 25'!arredtot)</definedName>
    <definedName name="O" localSheetId="3">ROUND(ROUND(#REF!,[0]!arredquant)*ROUND(#REF!,[0]!arredunit),[0]!arredtot)</definedName>
    <definedName name="O" localSheetId="2">ROUND(ROUND(#REF!,'orçamento lateral'!arredquant)*ROUND(#REF!,'orçamento lateral'!arredunit),'orçamento lateral'!arredtot)</definedName>
    <definedName name="O">ROUND(ROUND(#REF!,arredquant)*ROUND(#REF!,arredunit),arredtot)</definedName>
    <definedName name="RegimeExecucao">IF(OR([1]DADOS!$A$36="Empreitada Preço Global",[1]DADOS!$A$36="Empreitada Integral"),"Global","Unitário")</definedName>
    <definedName name="SomaAgrup" localSheetId="1">SUMIF(OFFSET(#REF!,1,0,#REF!),"S",OFFSET(#REF!,1,0,#REF!))</definedName>
    <definedName name="SomaAgrup" localSheetId="0">SUMIF(OFFSET(#REF!,1,0,#REF!),"S",OFFSET(#REF!,1,0,#REF!))</definedName>
    <definedName name="SomaAgrup" localSheetId="3">SUMIF(OFFSET('cronograma lateral'!$A1,1,0,'cronograma lateral'!$B1),"S",OFFSET('cronograma lateral'!A1,1,0,'cronograma lateral'!$B1))</definedName>
    <definedName name="SomaAgrup" localSheetId="2">SUMIF(OFFSET(#REF!,1,0,#REF!),"S",OFFSET(#REF!,1,0,#REF!))</definedName>
    <definedName name="SomaAgrup">SUMIF(OFFSET(#REF!,1,0,#REF!),"S",OFFSET(#REF!,1,0,#REF!))</definedName>
    <definedName name="total" localSheetId="1">ROUND(ROUND(#REF!,'BM-02 25'!arredquant)*ROUND(#REF!,'BM-02 25'!arredunit),'BM-02 25'!arredtot)</definedName>
    <definedName name="total" localSheetId="0">ROUND(ROUND(#REF!,'BM-03 25'!arredquant)*ROUND(#REF!,'BM-03 25'!arredunit),'BM-03 25'!arredtot)</definedName>
    <definedName name="total" localSheetId="3">ROUND(ROUND('cronograma lateral'!XFC1,'cronograma lateral'!arredquant)*ROUND('cronograma lateral'!XFD1,'cronograma lateral'!arredunit),'cronograma lateral'!arredtot)</definedName>
    <definedName name="total" localSheetId="2">ROUND(ROUND(#REF!,'orçamento lateral'!arredquant)*ROUND(#REF!,'orçamento lateral'!arredunit),'orçamento lateral'!arredtot)</definedName>
    <definedName name="total">ROUND(ROUND(#REF!,arredquant)*ROUND(#REF!,arredunit),arredtot)</definedName>
    <definedName name="varanda" localSheetId="1">ROUND(ROUND(#REF!,'BM-02 25'!arredquant)*ROUND(#REF!,'BM-02 25'!arredunit),'BM-02 25'!arredtot)</definedName>
    <definedName name="varanda" localSheetId="0">ROUND(ROUND(#REF!,'BM-03 25'!arredquant)*ROUND(#REF!,'BM-03 25'!arredunit),'BM-03 25'!arredtot)</definedName>
    <definedName name="varanda" localSheetId="3">ROUND(ROUND(#REF!,arredquant)*ROUND(#REF!,arredunit),arredtot)</definedName>
    <definedName name="varanda" localSheetId="2">ROUND(ROUND(#REF!,'orçamento lateral'!arredquant)*ROUND(#REF!,'orçamento lateral'!arredunit),'orçamento lateral'!arredtot)</definedName>
    <definedName name="varanda">ROUND(ROUND(#REF!,arredquant)*ROUND(#REF!,arredunit),arredtot)</definedName>
  </definedNames>
  <calcPr calcId="162913"/>
</workbook>
</file>

<file path=xl/calcChain.xml><?xml version="1.0" encoding="utf-8"?>
<calcChain xmlns="http://schemas.openxmlformats.org/spreadsheetml/2006/main">
  <c r="H49" i="19" l="1"/>
  <c r="H50" i="19"/>
  <c r="H51" i="19"/>
  <c r="H52" i="19"/>
  <c r="G49" i="19"/>
  <c r="G50" i="19"/>
  <c r="G51" i="19"/>
  <c r="G52" i="19"/>
  <c r="H44" i="19"/>
  <c r="H45" i="19"/>
  <c r="G44" i="19"/>
  <c r="G45" i="19"/>
  <c r="H39" i="19"/>
  <c r="H40" i="19"/>
  <c r="H41" i="19"/>
  <c r="G39" i="19"/>
  <c r="G40" i="19"/>
  <c r="G41" i="19"/>
  <c r="H35" i="19"/>
  <c r="H36" i="19"/>
  <c r="G35" i="19"/>
  <c r="G36" i="19"/>
  <c r="H30" i="19"/>
  <c r="H31" i="19"/>
  <c r="H32" i="19"/>
  <c r="G30" i="19"/>
  <c r="G31" i="19"/>
  <c r="G32" i="19"/>
  <c r="H25" i="19"/>
  <c r="H26" i="19"/>
  <c r="H27" i="19"/>
  <c r="G25" i="19"/>
  <c r="G26" i="19"/>
  <c r="G27" i="19"/>
  <c r="H16" i="19"/>
  <c r="H17" i="19"/>
  <c r="H18" i="19"/>
  <c r="H19" i="19"/>
  <c r="H20" i="19"/>
  <c r="G16" i="19"/>
  <c r="G17" i="19"/>
  <c r="G18" i="19"/>
  <c r="G19" i="19"/>
  <c r="G20" i="19"/>
  <c r="G55" i="19"/>
  <c r="H55" i="19" s="1"/>
  <c r="G48" i="19"/>
  <c r="H48" i="19" s="1"/>
  <c r="G43" i="19"/>
  <c r="H43" i="19" s="1"/>
  <c r="G38" i="19"/>
  <c r="H38" i="19" s="1"/>
  <c r="G34" i="19"/>
  <c r="H34" i="19" s="1"/>
  <c r="G29" i="19"/>
  <c r="H29" i="19" s="1"/>
  <c r="G24" i="19"/>
  <c r="H24" i="19" s="1"/>
  <c r="G15" i="19"/>
  <c r="H15" i="19" s="1"/>
  <c r="H10" i="19"/>
  <c r="H11" i="19"/>
  <c r="H12" i="19"/>
  <c r="G10" i="19"/>
  <c r="G11" i="19"/>
  <c r="G12" i="19"/>
  <c r="H9" i="19"/>
  <c r="G9" i="19"/>
  <c r="E12" i="13" l="1"/>
  <c r="E44" i="19" l="1"/>
  <c r="E45" i="19" s="1"/>
  <c r="F41" i="19"/>
  <c r="F32" i="19"/>
  <c r="F26" i="19"/>
  <c r="F39" i="19"/>
  <c r="F30" i="19"/>
  <c r="F38" i="19"/>
  <c r="F40" i="19" s="1"/>
  <c r="F29" i="19"/>
  <c r="F31" i="19" s="1"/>
  <c r="K2" i="20" l="1"/>
  <c r="B3" i="20"/>
  <c r="B2" i="20"/>
  <c r="B10" i="20"/>
  <c r="B9" i="20"/>
  <c r="B8" i="20"/>
  <c r="E47" i="22" l="1"/>
  <c r="E44" i="22"/>
  <c r="E45" i="22" s="1"/>
  <c r="E40" i="22"/>
  <c r="E41" i="22" s="1"/>
  <c r="E36" i="22"/>
  <c r="E35" i="22"/>
  <c r="E30" i="22"/>
  <c r="E27" i="22"/>
  <c r="J52" i="21"/>
  <c r="J52" i="22" s="1"/>
  <c r="J44" i="21"/>
  <c r="J44" i="22" s="1"/>
  <c r="J45" i="21"/>
  <c r="J45" i="22" s="1"/>
  <c r="J46" i="21"/>
  <c r="J46" i="22" s="1"/>
  <c r="J47" i="21"/>
  <c r="J47" i="22" s="1"/>
  <c r="J48" i="21"/>
  <c r="J48" i="22" s="1"/>
  <c r="J39" i="21"/>
  <c r="J39" i="22" s="1"/>
  <c r="J40" i="21"/>
  <c r="J40" i="22" s="1"/>
  <c r="J41" i="21"/>
  <c r="J41" i="22" s="1"/>
  <c r="J35" i="21"/>
  <c r="J35" i="22" s="1"/>
  <c r="J36" i="21"/>
  <c r="J36" i="22" s="1"/>
  <c r="J30" i="21"/>
  <c r="J30" i="22" s="1"/>
  <c r="J31" i="21"/>
  <c r="J31" i="22" s="1"/>
  <c r="J32" i="21"/>
  <c r="J32" i="22" s="1"/>
  <c r="J25" i="21"/>
  <c r="J25" i="22" s="1"/>
  <c r="J26" i="21"/>
  <c r="J26" i="22" s="1"/>
  <c r="J27" i="21"/>
  <c r="J27" i="22" s="1"/>
  <c r="J55" i="21"/>
  <c r="J55" i="22" s="1"/>
  <c r="J51" i="21"/>
  <c r="J51" i="22" s="1"/>
  <c r="J43" i="21"/>
  <c r="J43" i="22" s="1"/>
  <c r="J38" i="21"/>
  <c r="J38" i="22" s="1"/>
  <c r="J34" i="21"/>
  <c r="J34" i="22" s="1"/>
  <c r="J29" i="21"/>
  <c r="J29" i="22" s="1"/>
  <c r="J24" i="21"/>
  <c r="J24" i="22" s="1"/>
  <c r="J16" i="21"/>
  <c r="J16" i="22" s="1"/>
  <c r="J17" i="21"/>
  <c r="J17" i="22" s="1"/>
  <c r="J18" i="21"/>
  <c r="J18" i="22" s="1"/>
  <c r="J19" i="21"/>
  <c r="J19" i="22" s="1"/>
  <c r="J20" i="21"/>
  <c r="J20" i="22" s="1"/>
  <c r="J15" i="21"/>
  <c r="J15" i="22" s="1"/>
  <c r="J10" i="21"/>
  <c r="J10" i="22" s="1"/>
  <c r="J11" i="21"/>
  <c r="J11" i="22" s="1"/>
  <c r="J12" i="21"/>
  <c r="J12" i="22" s="1"/>
  <c r="J9" i="21"/>
  <c r="J9" i="22" s="1"/>
  <c r="E47" i="21"/>
  <c r="E48" i="21" s="1"/>
  <c r="E44" i="21"/>
  <c r="E45" i="21" s="1"/>
  <c r="E41" i="21"/>
  <c r="E40" i="21"/>
  <c r="E36" i="21"/>
  <c r="E35" i="21"/>
  <c r="E30" i="21"/>
  <c r="E31" i="21" s="1"/>
  <c r="E32" i="21" s="1"/>
  <c r="E27" i="21"/>
  <c r="E48" i="22" l="1"/>
  <c r="E31" i="22"/>
  <c r="E32" i="22" l="1"/>
  <c r="B12" i="20"/>
  <c r="B11" i="20"/>
  <c r="E12" i="20" l="1"/>
  <c r="G12" i="20" s="1"/>
  <c r="I12" i="20" s="1"/>
  <c r="K12" i="20" s="1"/>
  <c r="M12" i="20" s="1"/>
  <c r="O12" i="20" s="1"/>
  <c r="Q12" i="20" s="1"/>
  <c r="E11" i="20"/>
  <c r="G11" i="20" s="1"/>
  <c r="I11" i="20" s="1"/>
  <c r="K11" i="20" s="1"/>
  <c r="M11" i="20" s="1"/>
  <c r="O11" i="20" s="1"/>
  <c r="Q11" i="20" s="1"/>
  <c r="E10" i="20"/>
  <c r="G10" i="20" s="1"/>
  <c r="I10" i="20" s="1"/>
  <c r="K10" i="20" s="1"/>
  <c r="M10" i="20" s="1"/>
  <c r="O10" i="20" s="1"/>
  <c r="Q10" i="20" s="1"/>
  <c r="E9" i="20"/>
  <c r="G9" i="20" s="1"/>
  <c r="I9" i="20" s="1"/>
  <c r="K9" i="20" s="1"/>
  <c r="M9" i="20" s="1"/>
  <c r="O9" i="20" s="1"/>
  <c r="Q9" i="20" s="1"/>
  <c r="A9" i="20"/>
  <c r="E8" i="20"/>
  <c r="G8" i="20" s="1"/>
  <c r="I8" i="20" s="1"/>
  <c r="K8" i="20" s="1"/>
  <c r="M8" i="20" s="1"/>
  <c r="O8" i="20" s="1"/>
  <c r="Q8" i="20" s="1"/>
  <c r="E40" i="19"/>
  <c r="E41" i="19" s="1"/>
  <c r="E36" i="19"/>
  <c r="E35" i="19"/>
  <c r="E30" i="19"/>
  <c r="E31" i="19" l="1"/>
  <c r="E32" i="19" l="1"/>
  <c r="E3" i="21" l="1"/>
  <c r="E3" i="22"/>
  <c r="E3" i="19"/>
  <c r="H47" i="19" l="1"/>
  <c r="G45" i="22"/>
  <c r="H45" i="22" s="1"/>
  <c r="G44" i="22"/>
  <c r="H44" i="22" s="1"/>
  <c r="G26" i="22"/>
  <c r="H26" i="22" s="1"/>
  <c r="G9" i="22"/>
  <c r="H9" i="22" s="1"/>
  <c r="G43" i="22"/>
  <c r="H43" i="22" s="1"/>
  <c r="G35" i="22"/>
  <c r="H35" i="22" s="1"/>
  <c r="G24" i="22"/>
  <c r="H24" i="22" s="1"/>
  <c r="G51" i="22"/>
  <c r="H51" i="22" s="1"/>
  <c r="G40" i="22"/>
  <c r="H40" i="22" s="1"/>
  <c r="G31" i="22"/>
  <c r="H31" i="22" s="1"/>
  <c r="G20" i="22"/>
  <c r="H20" i="22" s="1"/>
  <c r="G48" i="22"/>
  <c r="H48" i="22" s="1"/>
  <c r="G30" i="22"/>
  <c r="H30" i="22" s="1"/>
  <c r="G19" i="22"/>
  <c r="H19" i="22" s="1"/>
  <c r="G47" i="22"/>
  <c r="H47" i="22" s="1"/>
  <c r="G39" i="22"/>
  <c r="H39" i="22" s="1"/>
  <c r="G17" i="22"/>
  <c r="H17" i="22" s="1"/>
  <c r="G36" i="22"/>
  <c r="H36" i="22" s="1"/>
  <c r="G27" i="22"/>
  <c r="H27" i="22" s="1"/>
  <c r="G11" i="22"/>
  <c r="H11" i="22" s="1"/>
  <c r="G25" i="22"/>
  <c r="H25" i="22" s="1"/>
  <c r="G15" i="22"/>
  <c r="H15" i="22" s="1"/>
  <c r="G16" i="22"/>
  <c r="H16" i="22" s="1"/>
  <c r="G29" i="22"/>
  <c r="H29" i="22" s="1"/>
  <c r="G32" i="22"/>
  <c r="H32" i="22" s="1"/>
  <c r="G55" i="22"/>
  <c r="H55" i="22" s="1"/>
  <c r="G38" i="22"/>
  <c r="H38" i="22" s="1"/>
  <c r="G52" i="22"/>
  <c r="H52" i="22" s="1"/>
  <c r="G34" i="22"/>
  <c r="H34" i="22" s="1"/>
  <c r="G18" i="22"/>
  <c r="H18" i="22" s="1"/>
  <c r="G46" i="22"/>
  <c r="H46" i="22" s="1"/>
  <c r="G41" i="22"/>
  <c r="H41" i="22" s="1"/>
  <c r="G10" i="22"/>
  <c r="H10" i="22" s="1"/>
  <c r="G12" i="22"/>
  <c r="H12" i="22" s="1"/>
  <c r="G43" i="21"/>
  <c r="H43" i="21" s="1"/>
  <c r="G10" i="21"/>
  <c r="H10" i="21" s="1"/>
  <c r="G24" i="21"/>
  <c r="H24" i="21" s="1"/>
  <c r="G38" i="21"/>
  <c r="H38" i="21" s="1"/>
  <c r="G48" i="21"/>
  <c r="H48" i="21" s="1"/>
  <c r="G30" i="21"/>
  <c r="H30" i="21" s="1"/>
  <c r="G44" i="21"/>
  <c r="H44" i="21" s="1"/>
  <c r="G45" i="21"/>
  <c r="H45" i="21" s="1"/>
  <c r="G25" i="21"/>
  <c r="H25" i="21" s="1"/>
  <c r="G17" i="21"/>
  <c r="H17" i="21" s="1"/>
  <c r="G55" i="21"/>
  <c r="H55" i="21" s="1"/>
  <c r="G51" i="21"/>
  <c r="H51" i="21" s="1"/>
  <c r="G18" i="21"/>
  <c r="H18" i="21" s="1"/>
  <c r="G15" i="21"/>
  <c r="H15" i="21" s="1"/>
  <c r="G12" i="21"/>
  <c r="H12" i="21" s="1"/>
  <c r="G35" i="21"/>
  <c r="H35" i="21" s="1"/>
  <c r="G52" i="21"/>
  <c r="H52" i="21" s="1"/>
  <c r="G31" i="21"/>
  <c r="H31" i="21" s="1"/>
  <c r="G41" i="21"/>
  <c r="H41" i="21" s="1"/>
  <c r="G11" i="21"/>
  <c r="H11" i="21" s="1"/>
  <c r="G26" i="21"/>
  <c r="H26" i="21" s="1"/>
  <c r="G16" i="21"/>
  <c r="H16" i="21" s="1"/>
  <c r="G32" i="21"/>
  <c r="H32" i="21" s="1"/>
  <c r="G34" i="21"/>
  <c r="H34" i="21" s="1"/>
  <c r="G27" i="21"/>
  <c r="H27" i="21" s="1"/>
  <c r="G39" i="21"/>
  <c r="H39" i="21" s="1"/>
  <c r="G9" i="21"/>
  <c r="H9" i="21" s="1"/>
  <c r="G46" i="21"/>
  <c r="H46" i="21" s="1"/>
  <c r="G36" i="21"/>
  <c r="H36" i="21" s="1"/>
  <c r="G47" i="21"/>
  <c r="H47" i="21" s="1"/>
  <c r="G20" i="21"/>
  <c r="H20" i="21" s="1"/>
  <c r="G29" i="21"/>
  <c r="H29" i="21" s="1"/>
  <c r="G40" i="21"/>
  <c r="H40" i="21" s="1"/>
  <c r="G19" i="21"/>
  <c r="H19" i="21" s="1"/>
  <c r="H14" i="21" l="1"/>
  <c r="K15" i="21"/>
  <c r="L15" i="21"/>
  <c r="L51" i="22"/>
  <c r="K51" i="22"/>
  <c r="H50" i="22"/>
  <c r="K16" i="22"/>
  <c r="L16" i="22"/>
  <c r="K47" i="22"/>
  <c r="L47" i="22"/>
  <c r="L24" i="22"/>
  <c r="K24" i="22"/>
  <c r="H22" i="22"/>
  <c r="L41" i="22"/>
  <c r="K41" i="22"/>
  <c r="H8" i="19"/>
  <c r="C8" i="20" s="1"/>
  <c r="K48" i="21"/>
  <c r="L48" i="21"/>
  <c r="K46" i="21"/>
  <c r="L46" i="21"/>
  <c r="K11" i="21"/>
  <c r="L11" i="21"/>
  <c r="K51" i="21"/>
  <c r="L51" i="21"/>
  <c r="H50" i="21"/>
  <c r="K38" i="21"/>
  <c r="L38" i="21"/>
  <c r="L18" i="22"/>
  <c r="K18" i="22"/>
  <c r="K15" i="22"/>
  <c r="L15" i="22"/>
  <c r="H14" i="22"/>
  <c r="K19" i="22"/>
  <c r="L19" i="22"/>
  <c r="K35" i="22"/>
  <c r="L35" i="22"/>
  <c r="H14" i="19"/>
  <c r="C9" i="20" s="1"/>
  <c r="K47" i="21"/>
  <c r="L47" i="21"/>
  <c r="K30" i="21"/>
  <c r="L30" i="21"/>
  <c r="K39" i="22"/>
  <c r="L39" i="22"/>
  <c r="C11" i="20"/>
  <c r="K26" i="21"/>
  <c r="L26" i="21"/>
  <c r="L9" i="21"/>
  <c r="K9" i="21"/>
  <c r="H8" i="21"/>
  <c r="L41" i="21"/>
  <c r="K41" i="21"/>
  <c r="L55" i="21"/>
  <c r="L54" i="21" s="1"/>
  <c r="K55" i="21"/>
  <c r="K54" i="21" s="1"/>
  <c r="H54" i="21"/>
  <c r="L24" i="21"/>
  <c r="K24" i="21"/>
  <c r="H22" i="21"/>
  <c r="L34" i="22"/>
  <c r="K34" i="22"/>
  <c r="K25" i="22"/>
  <c r="L25" i="22"/>
  <c r="K30" i="22"/>
  <c r="L30" i="22"/>
  <c r="K43" i="22"/>
  <c r="L43" i="22"/>
  <c r="L29" i="22"/>
  <c r="K29" i="22"/>
  <c r="K46" i="22"/>
  <c r="L46" i="22"/>
  <c r="K19" i="21"/>
  <c r="L19" i="21"/>
  <c r="K39" i="21"/>
  <c r="L39" i="21"/>
  <c r="L31" i="21"/>
  <c r="K31" i="21"/>
  <c r="L17" i="21"/>
  <c r="K17" i="21"/>
  <c r="K10" i="21"/>
  <c r="L10" i="21"/>
  <c r="K52" i="22"/>
  <c r="L52" i="22"/>
  <c r="K11" i="22"/>
  <c r="L11" i="22"/>
  <c r="K48" i="22"/>
  <c r="L48" i="22"/>
  <c r="L9" i="22"/>
  <c r="K9" i="22"/>
  <c r="H8" i="22"/>
  <c r="H22" i="19"/>
  <c r="C10" i="20" s="1"/>
  <c r="K36" i="21"/>
  <c r="L36" i="21"/>
  <c r="K40" i="21"/>
  <c r="L40" i="21"/>
  <c r="K52" i="21"/>
  <c r="L52" i="21"/>
  <c r="K43" i="21"/>
  <c r="L43" i="21"/>
  <c r="L38" i="22"/>
  <c r="K38" i="22"/>
  <c r="K27" i="22"/>
  <c r="L27" i="22"/>
  <c r="K20" i="22"/>
  <c r="L20" i="22"/>
  <c r="K26" i="22"/>
  <c r="L26" i="22"/>
  <c r="K16" i="21"/>
  <c r="L16" i="21"/>
  <c r="K18" i="21"/>
  <c r="L18" i="21"/>
  <c r="K27" i="21"/>
  <c r="L27" i="21"/>
  <c r="K25" i="21"/>
  <c r="L25" i="21"/>
  <c r="K29" i="21"/>
  <c r="L29" i="21"/>
  <c r="K34" i="21"/>
  <c r="L34" i="21"/>
  <c r="K35" i="21"/>
  <c r="L35" i="21"/>
  <c r="L45" i="21"/>
  <c r="K45" i="21"/>
  <c r="K12" i="22"/>
  <c r="L12" i="22"/>
  <c r="L55" i="22"/>
  <c r="L54" i="22" s="1"/>
  <c r="K55" i="22"/>
  <c r="K54" i="22" s="1"/>
  <c r="H54" i="22"/>
  <c r="K36" i="22"/>
  <c r="L36" i="22"/>
  <c r="L31" i="22"/>
  <c r="K31" i="22"/>
  <c r="K44" i="22"/>
  <c r="L44" i="22"/>
  <c r="H54" i="19"/>
  <c r="L20" i="21"/>
  <c r="K20" i="21"/>
  <c r="L32" i="21"/>
  <c r="K32" i="21"/>
  <c r="L12" i="21"/>
  <c r="K12" i="21"/>
  <c r="L44" i="21"/>
  <c r="K44" i="21"/>
  <c r="L10" i="22"/>
  <c r="K10" i="22"/>
  <c r="K32" i="22"/>
  <c r="L32" i="22"/>
  <c r="K17" i="22"/>
  <c r="L17" i="22"/>
  <c r="K40" i="22"/>
  <c r="L40" i="22"/>
  <c r="K45" i="22"/>
  <c r="L45" i="22"/>
  <c r="H57" i="19" l="1"/>
  <c r="C19" i="20" s="1"/>
  <c r="K8" i="22"/>
  <c r="L50" i="22"/>
  <c r="H57" i="21"/>
  <c r="H57" i="22"/>
  <c r="L8" i="21"/>
  <c r="L8" i="22"/>
  <c r="L50" i="21"/>
  <c r="L14" i="22"/>
  <c r="K50" i="21"/>
  <c r="K22" i="22"/>
  <c r="C12" i="20"/>
  <c r="P18" i="20" s="1"/>
  <c r="K14" i="22"/>
  <c r="L22" i="22"/>
  <c r="K50" i="22"/>
  <c r="L14" i="21"/>
  <c r="K22" i="21"/>
  <c r="K8" i="21"/>
  <c r="K14" i="21"/>
  <c r="L22" i="21"/>
  <c r="N18" i="20" l="1"/>
  <c r="L57" i="21"/>
  <c r="J57" i="21" s="1"/>
  <c r="K57" i="21"/>
  <c r="K57" i="22"/>
  <c r="L57" i="22"/>
  <c r="J57" i="22" s="1"/>
  <c r="D18" i="20"/>
  <c r="L18" i="20"/>
  <c r="H18" i="20"/>
  <c r="F18" i="20"/>
  <c r="J18" i="20"/>
  <c r="D19" i="20" l="1"/>
  <c r="F19" i="20" s="1"/>
  <c r="H19" i="20" s="1"/>
  <c r="J19" i="20" s="1"/>
  <c r="L19" i="20" s="1"/>
  <c r="N19" i="20" s="1"/>
  <c r="P19" i="20" s="1"/>
  <c r="D17" i="20" s="1"/>
  <c r="E17" i="20" s="1"/>
  <c r="F17" i="20" l="1"/>
  <c r="G17" i="20" s="1"/>
  <c r="H17" i="20"/>
  <c r="P17" i="20"/>
  <c r="N17" i="20"/>
  <c r="L17" i="20"/>
  <c r="J17" i="20"/>
  <c r="I17" i="20" l="1"/>
  <c r="K17" i="20" s="1"/>
  <c r="M17" i="20" s="1"/>
  <c r="O17" i="20" s="1"/>
  <c r="Q17" i="20" s="1"/>
</calcChain>
</file>

<file path=xl/sharedStrings.xml><?xml version="1.0" encoding="utf-8"?>
<sst xmlns="http://schemas.openxmlformats.org/spreadsheetml/2006/main" count="458" uniqueCount="150">
  <si>
    <t>1.1</t>
  </si>
  <si>
    <t>Unid.</t>
  </si>
  <si>
    <t>Item</t>
  </si>
  <si>
    <t>Discriminação</t>
  </si>
  <si>
    <t>Qtde.</t>
  </si>
  <si>
    <t>Preço Unitário (R$)</t>
  </si>
  <si>
    <t>Preço Total (R$)</t>
  </si>
  <si>
    <t>Código Sinapi</t>
  </si>
  <si>
    <t>QUANTIDADES LICITADAS</t>
  </si>
  <si>
    <t>PREFEITURA MUNICIPAL DE SALTO DO JACUÍ</t>
  </si>
  <si>
    <t>OBRA</t>
  </si>
  <si>
    <t>TOTAL</t>
  </si>
  <si>
    <t>LOCAL</t>
  </si>
  <si>
    <t>ÁREA</t>
  </si>
  <si>
    <t>BDI</t>
  </si>
  <si>
    <t>Preço Unit+BDI (R$)</t>
  </si>
  <si>
    <t>Ref. Sinapi:</t>
  </si>
  <si>
    <t>m²</t>
  </si>
  <si>
    <t>m</t>
  </si>
  <si>
    <t>item</t>
  </si>
  <si>
    <t>no mês</t>
  </si>
  <si>
    <t>acum.</t>
  </si>
  <si>
    <t>TOTAL (%)</t>
  </si>
  <si>
    <t>Período</t>
  </si>
  <si>
    <t>Acumulado</t>
  </si>
  <si>
    <t>1º Mês</t>
  </si>
  <si>
    <t>2º Mês</t>
  </si>
  <si>
    <t>3º Mês</t>
  </si>
  <si>
    <t>4º Mês</t>
  </si>
  <si>
    <t>valor</t>
  </si>
  <si>
    <t>CRONOGRAMA</t>
  </si>
  <si>
    <t>SERVIÇOS COMPLEMENTARES</t>
  </si>
  <si>
    <t>ITENS</t>
  </si>
  <si>
    <t>SIGLA</t>
  </si>
  <si>
    <t>VALORES</t>
  </si>
  <si>
    <t>TAXA DE RATEIO DA ADMINISTRAÇÃO CENTRAL</t>
  </si>
  <si>
    <t>AC</t>
  </si>
  <si>
    <t>TAXA DE SEGURO E GARANTIADO EMPREENDIMENTO</t>
  </si>
  <si>
    <t>TAXA DE RISCO</t>
  </si>
  <si>
    <t>TAXA DE DESPESAS FINANCEIRAS</t>
  </si>
  <si>
    <t>TAXA DE LUCRO</t>
  </si>
  <si>
    <t>PIS (geralmente 0,65%)</t>
  </si>
  <si>
    <t>COFINS (geralmente 3,00%)</t>
  </si>
  <si>
    <t>ISS (legislação municipal)</t>
  </si>
  <si>
    <t>CPRB (INSS)</t>
  </si>
  <si>
    <t>TAXAS E TRIBUTOS</t>
  </si>
  <si>
    <t>S+G</t>
  </si>
  <si>
    <t>R</t>
  </si>
  <si>
    <t>DF</t>
  </si>
  <si>
    <t>L</t>
  </si>
  <si>
    <t>I</t>
  </si>
  <si>
    <t>BDI RESULTANTE</t>
  </si>
  <si>
    <t>SERVIÇOES PRELIMINARES E GERAIS</t>
  </si>
  <si>
    <t>2.3</t>
  </si>
  <si>
    <t>2.4</t>
  </si>
  <si>
    <t>2.1</t>
  </si>
  <si>
    <t>2.2</t>
  </si>
  <si>
    <t>1.3</t>
  </si>
  <si>
    <t>PINTURA TINTA ESMALTE SINTÉTICO PIGMENTADA 2 DEMÃOS</t>
  </si>
  <si>
    <t>PINTURA FUNDO NIVELADOR PARA MADEIRA</t>
  </si>
  <si>
    <t>PINTURA FUNDO NIVELADORPARA MADEIRA, NA PORTA (int. e ext.)</t>
  </si>
  <si>
    <t>FECHAMENTO E ESTRUTURA</t>
  </si>
  <si>
    <t>ELEMENTOS METÁLICOS</t>
  </si>
  <si>
    <t>PAREDE, FORRO e ESPELHO</t>
  </si>
  <si>
    <t>LIXAMENTOS E PREPARAÇÃO DO FUNDO NIVELADOR</t>
  </si>
  <si>
    <t>LIXAMENTO DE PAREDE PARA APLICAÇÃODE FUNDO PARA MADEIRA</t>
  </si>
  <si>
    <t>PINTURA e PREPARAÇÃO</t>
  </si>
  <si>
    <t>SUBSTITUIÇÃO DE CAIBRO DE MADEIRA - 0,10 X 0,06 m</t>
  </si>
  <si>
    <t>LIXAMENTOS DE ALGEROZ METALICOS</t>
  </si>
  <si>
    <t>RECOLOCAÇÃO DE ALGEROZ METALICA - 0,23 X 0,17 m (existente)</t>
  </si>
  <si>
    <t>RETIRADA DE ALGEROZ METALICA - 0,23 X 0,17 (armazenar p/ recolocar)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</si>
  <si>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</si>
  <si>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</si>
  <si>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</si>
  <si>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</si>
  <si>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</si>
  <si>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</si>
  <si>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</si>
  <si>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</si>
  <si>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</si>
  <si>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</si>
  <si>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</si>
  <si>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</si>
  <si>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5.1</t>
  </si>
  <si>
    <t>5.2</t>
  </si>
  <si>
    <t>ELEMENTOS DE CONCRETO</t>
  </si>
  <si>
    <t>AV. CENTRAL JACUI</t>
  </si>
  <si>
    <t>LIXAMENTO E LIMPEZA DE CONCRETO</t>
  </si>
  <si>
    <t>PINTURA DE FUNDO SELADOR ACRILICO</t>
  </si>
  <si>
    <t>3.13</t>
  </si>
  <si>
    <t>3.14</t>
  </si>
  <si>
    <t>3.15</t>
  </si>
  <si>
    <t>1.2</t>
  </si>
  <si>
    <t>MADEIRA MACHO/FEMEA - TIPO GRAPIA (nas dimensões existentes)</t>
  </si>
  <si>
    <t>2.5</t>
  </si>
  <si>
    <t>mercado local</t>
  </si>
  <si>
    <t>7.1</t>
  </si>
  <si>
    <t>PINTURA EM TINTA PREMIUM</t>
  </si>
  <si>
    <t>APLICAÇÃO DE TRATAMENTO ANTI-CUPIM E ANTIFUNGICO</t>
  </si>
  <si>
    <t>JANELAS</t>
  </si>
  <si>
    <t>2.6</t>
  </si>
  <si>
    <t>SUBSTITUIÇÃO DOS ESPELHOS DA COBERTURA</t>
  </si>
  <si>
    <t>LIMPEZA DE PEDRAS ( embasamento)</t>
  </si>
  <si>
    <t>EXECUÇÃO DE PILAR MADEIRA - 0,20 X 0,15 m (material e mão de obra)</t>
  </si>
  <si>
    <t>1.4</t>
  </si>
  <si>
    <t>REMOÇÃO DE PILAR DE MADEIRA - 0,20 X 0,15 m</t>
  </si>
  <si>
    <t>PORTAS</t>
  </si>
  <si>
    <t>REMOÇÃO DE PAREDE DE MADEIRA - (macho e femea)</t>
  </si>
  <si>
    <t>EXECUÇÃO DE PARADE DE MADEIRA C/ ACABAMENTOS</t>
  </si>
  <si>
    <t>REVITALIZAÇÃO DA CAPELA BOM JESUS</t>
  </si>
  <si>
    <t>ESQUADRIAS</t>
  </si>
  <si>
    <t>PINTURA FUNDO NIVELADORPARA MADEIRA (int. e ext.)</t>
  </si>
  <si>
    <t>VIDRO LISO INCOLOR  FIXADO EM ESQUADRIA DE MADEIRA</t>
  </si>
  <si>
    <t>ESQUADRIAS DE MADEIRA CEDRINHO OU EQUIVALENTE</t>
  </si>
  <si>
    <t>3.16</t>
  </si>
  <si>
    <t>3.17</t>
  </si>
  <si>
    <t>3.18</t>
  </si>
  <si>
    <t>LIXAMENTOS DA TORRE METALICA</t>
  </si>
  <si>
    <t>PINTURA DE FUNDO (TIPO ZARCÃO) 2 DEMÃOS (torre metalica)</t>
  </si>
  <si>
    <t>PINTURA TINTA ESMALTE SINTÉTICO  2 DEMÃOS  (torre metalica)</t>
  </si>
  <si>
    <t>PINTURA DE FUNDO (TIPO ZARCÃO) 2 DEMÃOS (algeroz)</t>
  </si>
  <si>
    <t>PINTURA TINTA ESMALTE SINTÉTICO  2 DEMÃOS (algeroz)</t>
  </si>
  <si>
    <t>5º Mês</t>
  </si>
  <si>
    <t>6º Mês</t>
  </si>
  <si>
    <t>7º Mês</t>
  </si>
  <si>
    <t>%
 periodo</t>
  </si>
  <si>
    <t>% acumulada</t>
  </si>
  <si>
    <t>valor do
BM</t>
  </si>
  <si>
    <t>acumulado</t>
  </si>
  <si>
    <t>BOLETIM DE MEDIÇÃO - 01</t>
  </si>
  <si>
    <t>REVITALIZAÇÃO LATERAL OESTE DA CAPELA BOM JESUS</t>
  </si>
  <si>
    <t>4.1</t>
  </si>
  <si>
    <t>4.2</t>
  </si>
  <si>
    <t>4.3</t>
  </si>
  <si>
    <t>EXECUÇÃO DE PILAR MADEIRA - 0,20X0,15x1,5m (material e mão de obra)</t>
  </si>
  <si>
    <t>REMOÇÃO DE PILAR DE MADEIRA - 0,20 X 0,15 X 1,50 m</t>
  </si>
  <si>
    <t>RETIRADA DE ALGEROZ METALICA - 0,23 X 0,17 X 1,5 (armazenar p/ recol.)</t>
  </si>
  <si>
    <t>RECOLOCAÇÃO DE ALGEROZ METALICA - 0,23 X 0,17 X 1,50 m (existente)</t>
  </si>
  <si>
    <t>SUBSTITUIÇÃO DE CAIBRO DE MADEIRA - 0,10 X 0,06 x 1,50 m</t>
  </si>
  <si>
    <t xml:space="preserve">PINTURA DE FUNDO (TIPO ZARCÃO) 2 DEMÃOS </t>
  </si>
  <si>
    <t xml:space="preserve">PINTURA TINTA ESMALTE SINTÉTICO  2 DEMÃOS  </t>
  </si>
  <si>
    <t>PAREDE, PILAR e ESPELHO</t>
  </si>
  <si>
    <t>ESQUADRIAS DE MADEIRA TIPO GRAPIA OU EQUIVALENTE  (10 unidades)</t>
  </si>
  <si>
    <t>uni</t>
  </si>
  <si>
    <t>ORÇAMENTO</t>
  </si>
  <si>
    <t>PORTA DE ALUMINIO 1,20 X 2,14 m DE ABRIR (completa, instalada)</t>
  </si>
  <si>
    <t>PORTA ESTRUTRA METALICA INCLUSIVE BATENTE, REVESTIDA COM MADEIRA . (0,7X2,10 C/ FOLHA)</t>
  </si>
  <si>
    <t>4.4</t>
  </si>
  <si>
    <t>4.5</t>
  </si>
  <si>
    <t>JANELA DE MADEIRA TIPO GUILHOTINA COM VENEZIANA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</si>
</sst>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  <numFmt numFmtId="165" formatCode="0.0%"/>
  </numFmts>
  <fonts count="2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6"/>
      <color rgb="FF000000"/>
      <name val="Arial"/>
      <family val="2"/>
    </font>
    <font>
      <sz val="10"/>
      <name val="Arial"/>
      <family val="2"/>
    </font>
    <font>
      <sz val="8"/>
      <color rgb="FF0070C0"/>
      <name val="Arial"/>
      <family val="2"/>
    </font>
    <font>
      <sz val="8"/>
      <name val="Arial"/>
      <family val="2"/>
    </font>
    <font>
      <sz val="9"/>
      <color rgb="FF000000"/>
      <name val="Arial"/>
      <family val="2"/>
    </font>
    <font>
      <sz val="6"/>
      <name val="Arial"/>
      <family val="2"/>
    </font>
    <font>
      <sz val="7"/>
      <name val="Arial"/>
      <family val="2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0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191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4" fontId="7" fillId="0" borderId="0" xfId="0" applyNumberFormat="1" applyFont="1" applyAlignment="1">
      <alignment horizontal="center" vertical="center"/>
    </xf>
    <xf numFmtId="0" fontId="0" fillId="0" borderId="1" xfId="0" applyBorder="1"/>
    <xf numFmtId="4" fontId="0" fillId="0" borderId="1" xfId="0" applyNumberFormat="1" applyBorder="1"/>
    <xf numFmtId="0" fontId="14" fillId="0" borderId="0" xfId="0" applyFont="1"/>
    <xf numFmtId="9" fontId="19" fillId="2" borderId="18" xfId="2" applyFont="1" applyFill="1" applyBorder="1"/>
    <xf numFmtId="9" fontId="19" fillId="0" borderId="19" xfId="2" applyFont="1" applyBorder="1"/>
    <xf numFmtId="0" fontId="16" fillId="0" borderId="8" xfId="0" applyFont="1" applyBorder="1"/>
    <xf numFmtId="0" fontId="20" fillId="0" borderId="9" xfId="0" applyFont="1" applyBorder="1" applyAlignment="1">
      <alignment horizontal="center"/>
    </xf>
    <xf numFmtId="9" fontId="22" fillId="2" borderId="22" xfId="2" applyFont="1" applyFill="1" applyBorder="1"/>
    <xf numFmtId="9" fontId="22" fillId="0" borderId="23" xfId="2" applyFont="1" applyBorder="1"/>
    <xf numFmtId="164" fontId="17" fillId="2" borderId="18" xfId="0" applyNumberFormat="1" applyFont="1" applyFill="1" applyBorder="1"/>
    <xf numFmtId="164" fontId="17" fillId="0" borderId="19" xfId="0" applyNumberFormat="1" applyFont="1" applyBorder="1"/>
    <xf numFmtId="4" fontId="16" fillId="0" borderId="28" xfId="0" applyNumberFormat="1" applyFont="1" applyBorder="1"/>
    <xf numFmtId="0" fontId="21" fillId="0" borderId="29" xfId="0" applyFont="1" applyBorder="1" applyAlignment="1">
      <alignment horizontal="center"/>
    </xf>
    <xf numFmtId="0" fontId="20" fillId="0" borderId="25" xfId="0" applyFont="1" applyBorder="1" applyAlignment="1">
      <alignment horizontal="center"/>
    </xf>
    <xf numFmtId="4" fontId="20" fillId="0" borderId="29" xfId="0" applyNumberFormat="1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3" fillId="0" borderId="30" xfId="0" applyFont="1" applyBorder="1" applyAlignment="1">
      <alignment horizontal="left"/>
    </xf>
    <xf numFmtId="0" fontId="14" fillId="0" borderId="31" xfId="0" applyFont="1" applyBorder="1" applyAlignment="1">
      <alignment horizontal="right"/>
    </xf>
    <xf numFmtId="0" fontId="0" fillId="0" borderId="31" xfId="0" applyBorder="1"/>
    <xf numFmtId="17" fontId="14" fillId="0" borderId="31" xfId="0" applyNumberFormat="1" applyFont="1" applyBorder="1"/>
    <xf numFmtId="0" fontId="3" fillId="0" borderId="20" xfId="0" applyFont="1" applyBorder="1" applyAlignment="1">
      <alignment horizontal="left"/>
    </xf>
    <xf numFmtId="0" fontId="12" fillId="0" borderId="24" xfId="0" applyFont="1" applyBorder="1" applyAlignment="1">
      <alignment horizontal="left"/>
    </xf>
    <xf numFmtId="0" fontId="0" fillId="0" borderId="24" xfId="0" applyBorder="1"/>
    <xf numFmtId="0" fontId="0" fillId="0" borderId="21" xfId="0" applyBorder="1"/>
    <xf numFmtId="0" fontId="0" fillId="0" borderId="5" xfId="0" applyBorder="1"/>
    <xf numFmtId="0" fontId="1" fillId="0" borderId="3" xfId="0" applyFont="1" applyBorder="1"/>
    <xf numFmtId="4" fontId="1" fillId="0" borderId="3" xfId="0" applyNumberFormat="1" applyFont="1" applyBorder="1"/>
    <xf numFmtId="0" fontId="11" fillId="0" borderId="1" xfId="0" applyFont="1" applyBorder="1" applyAlignment="1">
      <alignment wrapText="1"/>
    </xf>
    <xf numFmtId="0" fontId="16" fillId="0" borderId="18" xfId="0" applyFont="1" applyBorder="1"/>
    <xf numFmtId="0" fontId="16" fillId="0" borderId="19" xfId="0" applyFont="1" applyBorder="1"/>
    <xf numFmtId="0" fontId="0" fillId="0" borderId="2" xfId="0" applyBorder="1"/>
    <xf numFmtId="0" fontId="0" fillId="0" borderId="25" xfId="0" applyBorder="1"/>
    <xf numFmtId="0" fontId="0" fillId="0" borderId="8" xfId="0" applyBorder="1"/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10" fontId="0" fillId="0" borderId="27" xfId="3" applyNumberFormat="1" applyFont="1" applyBorder="1" applyAlignment="1">
      <alignment horizontal="right"/>
    </xf>
    <xf numFmtId="10" fontId="0" fillId="0" borderId="28" xfId="3" applyNumberFormat="1" applyFont="1" applyBorder="1" applyAlignment="1">
      <alignment horizontal="right"/>
    </xf>
    <xf numFmtId="10" fontId="0" fillId="0" borderId="41" xfId="3" applyNumberFormat="1" applyFont="1" applyBorder="1" applyAlignment="1">
      <alignment horizontal="right"/>
    </xf>
    <xf numFmtId="10" fontId="0" fillId="0" borderId="25" xfId="3" applyNumberFormat="1" applyFont="1" applyBorder="1" applyAlignment="1">
      <alignment horizontal="right"/>
    </xf>
    <xf numFmtId="0" fontId="3" fillId="0" borderId="11" xfId="0" applyFont="1" applyBorder="1" applyAlignment="1">
      <alignment horizontal="center"/>
    </xf>
    <xf numFmtId="0" fontId="0" fillId="0" borderId="44" xfId="0" applyBorder="1"/>
    <xf numFmtId="0" fontId="1" fillId="0" borderId="14" xfId="0" applyFont="1" applyBorder="1"/>
    <xf numFmtId="4" fontId="1" fillId="0" borderId="14" xfId="0" applyNumberFormat="1" applyFont="1" applyBorder="1"/>
    <xf numFmtId="4" fontId="0" fillId="0" borderId="43" xfId="0" applyNumberFormat="1" applyBorder="1"/>
    <xf numFmtId="0" fontId="0" fillId="0" borderId="43" xfId="0" applyBorder="1"/>
    <xf numFmtId="4" fontId="0" fillId="0" borderId="3" xfId="0" applyNumberFormat="1" applyBorder="1"/>
    <xf numFmtId="0" fontId="11" fillId="0" borderId="43" xfId="0" applyFont="1" applyBorder="1" applyAlignment="1">
      <alignment wrapText="1"/>
    </xf>
    <xf numFmtId="4" fontId="8" fillId="0" borderId="4" xfId="0" applyNumberFormat="1" applyFont="1" applyBorder="1"/>
    <xf numFmtId="0" fontId="3" fillId="0" borderId="7" xfId="0" applyFont="1" applyBorder="1" applyAlignment="1">
      <alignment horizontal="center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2" fontId="25" fillId="0" borderId="1" xfId="0" applyNumberFormat="1" applyFont="1" applyBorder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2" fontId="1" fillId="0" borderId="3" xfId="0" applyNumberFormat="1" applyFont="1" applyBorder="1"/>
    <xf numFmtId="2" fontId="0" fillId="0" borderId="43" xfId="0" applyNumberFormat="1" applyBorder="1"/>
    <xf numFmtId="2" fontId="0" fillId="0" borderId="44" xfId="0" applyNumberFormat="1" applyBorder="1"/>
    <xf numFmtId="2" fontId="0" fillId="0" borderId="1" xfId="0" applyNumberFormat="1" applyBorder="1"/>
    <xf numFmtId="2" fontId="0" fillId="0" borderId="0" xfId="0" applyNumberFormat="1"/>
    <xf numFmtId="4" fontId="0" fillId="0" borderId="44" xfId="0" applyNumberFormat="1" applyBorder="1"/>
    <xf numFmtId="2" fontId="1" fillId="0" borderId="14" xfId="0" applyNumberFormat="1" applyFont="1" applyBorder="1"/>
    <xf numFmtId="4" fontId="0" fillId="0" borderId="14" xfId="0" applyNumberFormat="1" applyBorder="1"/>
    <xf numFmtId="4" fontId="8" fillId="0" borderId="15" xfId="0" applyNumberFormat="1" applyFont="1" applyBorder="1"/>
    <xf numFmtId="0" fontId="11" fillId="0" borderId="44" xfId="0" applyFont="1" applyBorder="1" applyAlignment="1">
      <alignment wrapText="1"/>
    </xf>
    <xf numFmtId="0" fontId="26" fillId="0" borderId="43" xfId="0" applyFont="1" applyBorder="1" applyAlignment="1">
      <alignment wrapText="1"/>
    </xf>
    <xf numFmtId="0" fontId="26" fillId="0" borderId="1" xfId="0" applyFont="1" applyBorder="1" applyAlignment="1">
      <alignment wrapText="1"/>
    </xf>
    <xf numFmtId="2" fontId="14" fillId="0" borderId="31" xfId="0" applyNumberFormat="1" applyFont="1" applyBorder="1" applyAlignment="1">
      <alignment horizontal="right"/>
    </xf>
    <xf numFmtId="0" fontId="0" fillId="0" borderId="32" xfId="0" applyBorder="1"/>
    <xf numFmtId="4" fontId="16" fillId="0" borderId="19" xfId="0" applyNumberFormat="1" applyFont="1" applyBorder="1"/>
    <xf numFmtId="4" fontId="0" fillId="0" borderId="0" xfId="0" applyNumberFormat="1"/>
    <xf numFmtId="9" fontId="0" fillId="0" borderId="12" xfId="3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9" fontId="3" fillId="0" borderId="3" xfId="3" applyFont="1" applyFill="1" applyBorder="1" applyAlignment="1">
      <alignment horizontal="center" vertical="top"/>
    </xf>
    <xf numFmtId="0" fontId="0" fillId="0" borderId="3" xfId="0" applyBorder="1" applyAlignment="1">
      <alignment vertical="top"/>
    </xf>
    <xf numFmtId="0" fontId="0" fillId="0" borderId="3" xfId="0" applyBorder="1"/>
    <xf numFmtId="9" fontId="1" fillId="0" borderId="2" xfId="3" applyFont="1" applyFill="1" applyBorder="1" applyAlignment="1">
      <alignment vertical="top"/>
    </xf>
    <xf numFmtId="0" fontId="1" fillId="0" borderId="3" xfId="0" applyFont="1" applyBorder="1" applyAlignment="1">
      <alignment vertical="top"/>
    </xf>
    <xf numFmtId="44" fontId="1" fillId="0" borderId="3" xfId="1" applyFont="1" applyFill="1" applyBorder="1"/>
    <xf numFmtId="9" fontId="0" fillId="0" borderId="15" xfId="3" applyFont="1" applyFill="1" applyBorder="1" applyAlignment="1">
      <alignment horizontal="right" vertical="top"/>
    </xf>
    <xf numFmtId="9" fontId="0" fillId="0" borderId="43" xfId="3" applyFont="1" applyFill="1" applyBorder="1" applyAlignment="1">
      <alignment vertical="top"/>
    </xf>
    <xf numFmtId="44" fontId="0" fillId="0" borderId="43" xfId="1" applyFont="1" applyFill="1" applyBorder="1"/>
    <xf numFmtId="9" fontId="0" fillId="0" borderId="4" xfId="3" applyFont="1" applyFill="1" applyBorder="1" applyAlignment="1">
      <alignment horizontal="right" vertical="top"/>
    </xf>
    <xf numFmtId="9" fontId="8" fillId="0" borderId="9" xfId="3" applyFont="1" applyBorder="1"/>
    <xf numFmtId="0" fontId="3" fillId="0" borderId="3" xfId="0" applyFont="1" applyBorder="1" applyAlignment="1">
      <alignment vertical="center"/>
    </xf>
    <xf numFmtId="0" fontId="3" fillId="0" borderId="3" xfId="0" applyFont="1" applyBorder="1"/>
    <xf numFmtId="0" fontId="3" fillId="0" borderId="11" xfId="0" applyFont="1" applyBorder="1"/>
    <xf numFmtId="0" fontId="0" fillId="0" borderId="46" xfId="0" applyBorder="1"/>
    <xf numFmtId="0" fontId="25" fillId="0" borderId="18" xfId="0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3" fillId="0" borderId="48" xfId="0" applyFont="1" applyBorder="1" applyAlignment="1">
      <alignment horizontal="center"/>
    </xf>
    <xf numFmtId="0" fontId="0" fillId="0" borderId="49" xfId="0" applyBorder="1"/>
    <xf numFmtId="0" fontId="4" fillId="0" borderId="40" xfId="0" applyFont="1" applyBorder="1" applyAlignment="1">
      <alignment horizontal="center"/>
    </xf>
    <xf numFmtId="44" fontId="1" fillId="0" borderId="49" xfId="1" applyFont="1" applyFill="1" applyBorder="1"/>
    <xf numFmtId="0" fontId="24" fillId="0" borderId="35" xfId="0" applyFont="1" applyBorder="1" applyAlignment="1">
      <alignment horizontal="center"/>
    </xf>
    <xf numFmtId="44" fontId="0" fillId="0" borderId="50" xfId="0" applyNumberFormat="1" applyBorder="1" applyAlignment="1">
      <alignment vertical="top"/>
    </xf>
    <xf numFmtId="0" fontId="3" fillId="0" borderId="40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0" fontId="4" fillId="0" borderId="39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3" fillId="0" borderId="40" xfId="0" applyFont="1" applyBorder="1"/>
    <xf numFmtId="0" fontId="3" fillId="0" borderId="49" xfId="0" applyFont="1" applyBorder="1"/>
    <xf numFmtId="0" fontId="3" fillId="0" borderId="45" xfId="0" applyFont="1" applyBorder="1"/>
    <xf numFmtId="0" fontId="3" fillId="0" borderId="51" xfId="0" applyFont="1" applyBorder="1"/>
    <xf numFmtId="0" fontId="3" fillId="0" borderId="52" xfId="0" applyFont="1" applyBorder="1" applyAlignment="1">
      <alignment horizontal="center"/>
    </xf>
    <xf numFmtId="0" fontId="0" fillId="0" borderId="53" xfId="0" applyBorder="1"/>
    <xf numFmtId="2" fontId="0" fillId="0" borderId="53" xfId="0" applyNumberFormat="1" applyBorder="1"/>
    <xf numFmtId="0" fontId="2" fillId="0" borderId="54" xfId="0" applyFont="1" applyBorder="1"/>
    <xf numFmtId="4" fontId="2" fillId="0" borderId="54" xfId="0" applyNumberFormat="1" applyFont="1" applyBorder="1"/>
    <xf numFmtId="0" fontId="3" fillId="0" borderId="48" xfId="0" applyFont="1" applyBorder="1" applyAlignment="1">
      <alignment horizontal="left"/>
    </xf>
    <xf numFmtId="0" fontId="8" fillId="0" borderId="0" xfId="0" applyFont="1"/>
    <xf numFmtId="0" fontId="0" fillId="0" borderId="6" xfId="0" applyBorder="1"/>
    <xf numFmtId="2" fontId="14" fillId="0" borderId="0" xfId="0" applyNumberFormat="1" applyFont="1" applyAlignment="1">
      <alignment horizontal="right"/>
    </xf>
    <xf numFmtId="0" fontId="0" fillId="0" borderId="7" xfId="0" applyBorder="1"/>
    <xf numFmtId="17" fontId="14" fillId="0" borderId="7" xfId="0" applyNumberFormat="1" applyFont="1" applyBorder="1"/>
    <xf numFmtId="165" fontId="14" fillId="0" borderId="0" xfId="3" applyNumberFormat="1" applyFont="1" applyBorder="1" applyAlignment="1">
      <alignment horizontal="left"/>
    </xf>
    <xf numFmtId="4" fontId="2" fillId="0" borderId="33" xfId="0" applyNumberFormat="1" applyFont="1" applyBorder="1"/>
    <xf numFmtId="4" fontId="2" fillId="0" borderId="55" xfId="0" applyNumberFormat="1" applyFont="1" applyBorder="1"/>
    <xf numFmtId="17" fontId="14" fillId="0" borderId="46" xfId="0" applyNumberFormat="1" applyFont="1" applyBorder="1"/>
    <xf numFmtId="0" fontId="25" fillId="0" borderId="19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/>
    </xf>
    <xf numFmtId="4" fontId="8" fillId="0" borderId="49" xfId="0" applyNumberFormat="1" applyFont="1" applyBorder="1"/>
    <xf numFmtId="4" fontId="0" fillId="0" borderId="50" xfId="0" applyNumberFormat="1" applyBorder="1"/>
    <xf numFmtId="4" fontId="8" fillId="0" borderId="56" xfId="0" applyNumberFormat="1" applyFont="1" applyBorder="1"/>
    <xf numFmtId="4" fontId="0" fillId="0" borderId="19" xfId="0" applyNumberFormat="1" applyBorder="1"/>
    <xf numFmtId="4" fontId="2" fillId="0" borderId="57" xfId="0" applyNumberFormat="1" applyFont="1" applyBorder="1"/>
    <xf numFmtId="2" fontId="14" fillId="0" borderId="0" xfId="0" applyNumberFormat="1" applyFont="1" applyAlignment="1">
      <alignment horizontal="center"/>
    </xf>
    <xf numFmtId="165" fontId="14" fillId="0" borderId="0" xfId="3" applyNumberFormat="1" applyFont="1" applyBorder="1" applyAlignment="1">
      <alignment horizontal="center"/>
    </xf>
    <xf numFmtId="0" fontId="3" fillId="0" borderId="18" xfId="0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/>
    </xf>
    <xf numFmtId="0" fontId="3" fillId="0" borderId="35" xfId="0" applyFont="1" applyBorder="1" applyAlignment="1">
      <alignment horizontal="center" vertical="top"/>
    </xf>
    <xf numFmtId="0" fontId="0" fillId="0" borderId="43" xfId="0" applyBorder="1" applyAlignment="1">
      <alignment vertical="top"/>
    </xf>
    <xf numFmtId="0" fontId="11" fillId="0" borderId="43" xfId="0" applyFont="1" applyBorder="1" applyAlignment="1">
      <alignment vertical="top" wrapText="1"/>
    </xf>
    <xf numFmtId="2" fontId="0" fillId="0" borderId="43" xfId="0" applyNumberFormat="1" applyBorder="1" applyAlignment="1">
      <alignment vertical="top"/>
    </xf>
    <xf numFmtId="4" fontId="0" fillId="0" borderId="43" xfId="0" applyNumberFormat="1" applyBorder="1" applyAlignment="1">
      <alignment vertical="top"/>
    </xf>
    <xf numFmtId="4" fontId="0" fillId="0" borderId="50" xfId="0" applyNumberFormat="1" applyBorder="1" applyAlignment="1">
      <alignment vertical="top"/>
    </xf>
    <xf numFmtId="0" fontId="0" fillId="0" borderId="0" xfId="0" applyAlignment="1">
      <alignment vertical="top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7" xfId="0" applyFont="1" applyBorder="1" applyAlignment="1">
      <alignment horizontal="left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46" xfId="0" applyBorder="1" applyAlignment="1">
      <alignment horizontal="center"/>
    </xf>
    <xf numFmtId="164" fontId="23" fillId="0" borderId="20" xfId="1" applyNumberFormat="1" applyFont="1" applyFill="1" applyBorder="1" applyAlignment="1">
      <alignment horizontal="center"/>
    </xf>
    <xf numFmtId="164" fontId="23" fillId="0" borderId="21" xfId="1" applyNumberFormat="1" applyFont="1" applyFill="1" applyBorder="1" applyAlignment="1">
      <alignment horizontal="center"/>
    </xf>
    <xf numFmtId="164" fontId="23" fillId="0" borderId="8" xfId="1" applyNumberFormat="1" applyFont="1" applyFill="1" applyBorder="1" applyAlignment="1">
      <alignment horizontal="center"/>
    </xf>
    <xf numFmtId="164" fontId="23" fillId="0" borderId="10" xfId="1" applyNumberFormat="1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21" fillId="0" borderId="20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164" fontId="16" fillId="0" borderId="16" xfId="0" applyNumberFormat="1" applyFont="1" applyBorder="1" applyAlignment="1">
      <alignment horizontal="center"/>
    </xf>
    <xf numFmtId="164" fontId="16" fillId="0" borderId="17" xfId="0" applyNumberFormat="1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35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2" xfId="0" applyBorder="1" applyAlignment="1">
      <alignment horizontal="left"/>
    </xf>
  </cellXfs>
  <cellStyles count="4">
    <cellStyle name="Moeda" xfId="1" builtinId="4"/>
    <cellStyle name="Normal" xfId="0" builtinId="0"/>
    <cellStyle name="Porcentagem" xfId="3" builtinId="5"/>
    <cellStyle name="Porcentagem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952500</xdr:colOff>
      <xdr:row>12</xdr:row>
      <xdr:rowOff>133350</xdr:rowOff>
    </xdr:from>
    <xdr:to>
      <xdr:col>3</xdr:col>
      <xdr:colOff>171878</xdr:colOff>
      <xdr:row>12</xdr:row>
      <xdr:rowOff>562035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2100" y="2457450"/>
          <a:ext cx="3067478" cy="4286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%207/Desktop/Magliani/Hospital/Atualiza&#231;&#227;o%20Agosto%202018/Planilha%20atualizada%2013%20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M"/>
    </sheetNames>
    <sheetDataSet>
      <sheetData sheetId="0">
        <row r="36">
          <cell r="A36" t="str">
            <v>Empreitada Preço Global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opLeftCell="A22" workbookViewId="0">
      <selection activeCell="I58" sqref="I58"/>
    </sheetView>
  </sheetViews>
  <sheetFormatPr defaultRowHeight="15" x14ac:dyDescent="0.25"/>
  <cols>
    <col min="1" max="1" width="11.140625" customWidth="1"/>
    <col min="2" max="2" width="5" customWidth="1"/>
    <col min="3" max="3" width="64.85546875" customWidth="1"/>
    <col min="4" max="4" width="5.85546875" customWidth="1"/>
    <col min="5" max="5" width="8" style="63" customWidth="1"/>
    <col min="6" max="7" width="10" customWidth="1"/>
    <col min="8" max="8" width="13.85546875" customWidth="1"/>
    <col min="9" max="10" width="8.5703125" customWidth="1"/>
    <col min="11" max="12" width="15.5703125" customWidth="1"/>
  </cols>
  <sheetData>
    <row r="1" spans="1:12" ht="36.75" thickBot="1" x14ac:dyDescent="0.6">
      <c r="A1" s="146" t="s">
        <v>9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8"/>
    </row>
    <row r="2" spans="1:12" ht="16.5" customHeight="1" x14ac:dyDescent="0.25">
      <c r="A2" s="116" t="s">
        <v>10</v>
      </c>
      <c r="B2" s="117" t="s">
        <v>109</v>
      </c>
      <c r="D2" s="118" t="s">
        <v>13</v>
      </c>
      <c r="E2" s="119">
        <v>215.48</v>
      </c>
      <c r="F2" s="120" t="s">
        <v>17</v>
      </c>
      <c r="G2" t="s">
        <v>16</v>
      </c>
      <c r="H2" s="121">
        <v>45394</v>
      </c>
      <c r="L2" s="91"/>
    </row>
    <row r="3" spans="1:12" ht="16.5" customHeight="1" thickBot="1" x14ac:dyDescent="0.3">
      <c r="A3" s="116" t="s">
        <v>12</v>
      </c>
      <c r="B3" s="149" t="s">
        <v>86</v>
      </c>
      <c r="C3" s="150"/>
      <c r="D3" s="118" t="s">
        <v>14</v>
      </c>
      <c r="E3" s="122">
        <f>BDI!E12</f>
        <v>0.24828923770114963</v>
      </c>
      <c r="F3" s="120"/>
      <c r="H3" s="120"/>
      <c r="L3" s="91"/>
    </row>
    <row r="4" spans="1:12" ht="16.5" customHeight="1" thickBot="1" x14ac:dyDescent="0.35">
      <c r="A4" s="151" t="s">
        <v>129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</row>
    <row r="5" spans="1:12" ht="16.5" customHeight="1" x14ac:dyDescent="0.25">
      <c r="A5" s="94"/>
      <c r="E5" s="154" t="s">
        <v>8</v>
      </c>
      <c r="F5" s="155"/>
      <c r="G5" s="155"/>
      <c r="H5" s="156"/>
      <c r="L5" s="91"/>
    </row>
    <row r="6" spans="1:12" ht="47.25" customHeight="1" x14ac:dyDescent="0.25">
      <c r="A6" s="92" t="s">
        <v>7</v>
      </c>
      <c r="B6" s="56" t="s">
        <v>2</v>
      </c>
      <c r="C6" s="56" t="s">
        <v>3</v>
      </c>
      <c r="D6" s="56" t="s">
        <v>1</v>
      </c>
      <c r="E6" s="57" t="s">
        <v>4</v>
      </c>
      <c r="F6" s="55" t="s">
        <v>5</v>
      </c>
      <c r="G6" s="55" t="s">
        <v>15</v>
      </c>
      <c r="H6" s="55" t="s">
        <v>6</v>
      </c>
      <c r="I6" s="75" t="s">
        <v>125</v>
      </c>
      <c r="J6" s="76" t="s">
        <v>126</v>
      </c>
      <c r="K6" s="76" t="s">
        <v>127</v>
      </c>
      <c r="L6" s="93" t="s">
        <v>128</v>
      </c>
    </row>
    <row r="7" spans="1:12" ht="9" customHeight="1" x14ac:dyDescent="0.25">
      <c r="A7" s="94"/>
      <c r="B7" s="2"/>
      <c r="C7" s="2"/>
      <c r="D7" s="2"/>
      <c r="E7" s="58"/>
      <c r="F7" s="2"/>
      <c r="G7" s="45"/>
      <c r="H7" s="54"/>
      <c r="I7" s="77"/>
      <c r="J7" s="78"/>
      <c r="K7" s="79"/>
      <c r="L7" s="95"/>
    </row>
    <row r="8" spans="1:12" ht="16.5" customHeight="1" x14ac:dyDescent="0.25">
      <c r="A8" s="96"/>
      <c r="B8" s="31">
        <v>1</v>
      </c>
      <c r="C8" s="31" t="s">
        <v>52</v>
      </c>
      <c r="D8" s="31"/>
      <c r="E8" s="59"/>
      <c r="F8" s="32"/>
      <c r="G8" s="51"/>
      <c r="H8" s="53">
        <f>SUM(H9:H12)</f>
        <v>3324.9494549869705</v>
      </c>
      <c r="I8" s="80"/>
      <c r="J8" s="81"/>
      <c r="K8" s="82">
        <f>SUM(K9:K12)</f>
        <v>131.59465143845517</v>
      </c>
      <c r="L8" s="97" t="e">
        <f>SUM(L9:L12)</f>
        <v>#REF!</v>
      </c>
    </row>
    <row r="9" spans="1:12" ht="16.5" customHeight="1" x14ac:dyDescent="0.25">
      <c r="A9" s="98">
        <v>97640</v>
      </c>
      <c r="B9" s="50" t="s">
        <v>0</v>
      </c>
      <c r="C9" s="50" t="s">
        <v>105</v>
      </c>
      <c r="D9" s="50" t="s">
        <v>18</v>
      </c>
      <c r="E9" s="60">
        <v>10.5</v>
      </c>
      <c r="F9" s="49">
        <v>2.2200000000000002</v>
      </c>
      <c r="G9" s="49">
        <f>(F9*$E$3)+F9</f>
        <v>2.7712021076965523</v>
      </c>
      <c r="H9" s="49">
        <f>E9*G9</f>
        <v>29.0976221308138</v>
      </c>
      <c r="I9" s="83">
        <v>1</v>
      </c>
      <c r="J9" s="84" t="e">
        <f>I9+'BM-02 25'!J9</f>
        <v>#REF!</v>
      </c>
      <c r="K9" s="85">
        <f>I9*H9</f>
        <v>29.0976221308138</v>
      </c>
      <c r="L9" s="99" t="e">
        <f>J9*H9</f>
        <v>#REF!</v>
      </c>
    </row>
    <row r="10" spans="1:12" ht="16.5" customHeight="1" x14ac:dyDescent="0.25">
      <c r="A10" s="98">
        <v>97643</v>
      </c>
      <c r="B10" s="50" t="s">
        <v>92</v>
      </c>
      <c r="C10" s="50" t="s">
        <v>107</v>
      </c>
      <c r="D10" s="50" t="s">
        <v>17</v>
      </c>
      <c r="E10" s="60">
        <v>66.3</v>
      </c>
      <c r="F10" s="49">
        <v>21.15</v>
      </c>
      <c r="G10" s="49">
        <f>(F10*$E$3)+F10</f>
        <v>26.401317377379314</v>
      </c>
      <c r="H10" s="49">
        <f>E10*G10</f>
        <v>1750.4073421202484</v>
      </c>
      <c r="I10" s="86">
        <v>0</v>
      </c>
      <c r="J10" s="84" t="e">
        <f>I10+'BM-02 25'!J10</f>
        <v>#REF!</v>
      </c>
      <c r="K10" s="85">
        <f>I10*H10</f>
        <v>0</v>
      </c>
      <c r="L10" s="99" t="e">
        <f>J10*H10</f>
        <v>#REF!</v>
      </c>
    </row>
    <row r="11" spans="1:12" ht="16.5" customHeight="1" x14ac:dyDescent="0.25">
      <c r="A11" s="98">
        <v>104803</v>
      </c>
      <c r="B11" s="50" t="s">
        <v>57</v>
      </c>
      <c r="C11" s="50" t="s">
        <v>70</v>
      </c>
      <c r="D11" s="50" t="s">
        <v>18</v>
      </c>
      <c r="E11" s="60">
        <v>21</v>
      </c>
      <c r="F11" s="49">
        <v>3.91</v>
      </c>
      <c r="G11" s="49">
        <f>(F11*$E$3)+F11</f>
        <v>4.8808109194114948</v>
      </c>
      <c r="H11" s="49">
        <f>E11*G11</f>
        <v>102.49702930764138</v>
      </c>
      <c r="I11" s="86">
        <v>1</v>
      </c>
      <c r="J11" s="84" t="e">
        <f>I11+'BM-02 25'!J11</f>
        <v>#REF!</v>
      </c>
      <c r="K11" s="85">
        <f>I11*H11</f>
        <v>102.49702930764138</v>
      </c>
      <c r="L11" s="99" t="e">
        <f>J11*H11</f>
        <v>#REF!</v>
      </c>
    </row>
    <row r="12" spans="1:12" ht="16.5" customHeight="1" x14ac:dyDescent="0.25">
      <c r="A12" s="98">
        <v>102234</v>
      </c>
      <c r="B12" s="50" t="s">
        <v>104</v>
      </c>
      <c r="C12" s="50" t="s">
        <v>98</v>
      </c>
      <c r="D12" s="50" t="s">
        <v>17</v>
      </c>
      <c r="E12" s="60">
        <v>58</v>
      </c>
      <c r="F12" s="49">
        <v>19.93</v>
      </c>
      <c r="G12" s="49">
        <f>(F12*$E$3)+F12</f>
        <v>24.878404507383912</v>
      </c>
      <c r="H12" s="49">
        <f>E12*G12</f>
        <v>1442.9474614282669</v>
      </c>
      <c r="I12" s="86">
        <v>0</v>
      </c>
      <c r="J12" s="84" t="e">
        <f>I12+'BM-02 25'!J12</f>
        <v>#REF!</v>
      </c>
      <c r="K12" s="85">
        <f>I12*H12</f>
        <v>0</v>
      </c>
      <c r="L12" s="99" t="e">
        <f>J12*H12</f>
        <v>#REF!</v>
      </c>
    </row>
    <row r="13" spans="1:12" ht="9" customHeight="1" x14ac:dyDescent="0.25">
      <c r="A13" s="100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101"/>
    </row>
    <row r="14" spans="1:12" ht="16.5" customHeight="1" x14ac:dyDescent="0.25">
      <c r="A14" s="102"/>
      <c r="B14" s="47">
        <v>2</v>
      </c>
      <c r="C14" s="47" t="s">
        <v>61</v>
      </c>
      <c r="D14" s="47"/>
      <c r="E14" s="65"/>
      <c r="F14" s="48"/>
      <c r="G14" s="66"/>
      <c r="H14" s="67">
        <f>SUM(H15:H20)</f>
        <v>37824.338842106925</v>
      </c>
      <c r="I14" s="80"/>
      <c r="J14" s="81"/>
      <c r="K14" s="82">
        <f>SUM(K15:K20)</f>
        <v>1673.5092797995617</v>
      </c>
      <c r="L14" s="97" t="e">
        <f>SUM(L15:L20)</f>
        <v>#REF!</v>
      </c>
    </row>
    <row r="15" spans="1:12" ht="16.5" customHeight="1" x14ac:dyDescent="0.25">
      <c r="A15" s="103">
        <v>96369</v>
      </c>
      <c r="B15" s="50" t="s">
        <v>55</v>
      </c>
      <c r="C15" s="52" t="s">
        <v>108</v>
      </c>
      <c r="D15" s="50" t="s">
        <v>17</v>
      </c>
      <c r="E15" s="60">
        <v>66.3</v>
      </c>
      <c r="F15" s="49">
        <v>24.23</v>
      </c>
      <c r="G15" s="49">
        <f t="shared" ref="G15:G20" si="0">(F15*$E$3)+F15</f>
        <v>30.246048229498857</v>
      </c>
      <c r="H15" s="49">
        <f t="shared" ref="H15:H20" si="1">E15*G15</f>
        <v>2005.3129976157741</v>
      </c>
      <c r="I15" s="83">
        <v>0</v>
      </c>
      <c r="J15" s="84" t="e">
        <f>I15+'BM-02 25'!J15</f>
        <v>#REF!</v>
      </c>
      <c r="K15" s="85">
        <f t="shared" ref="K15:K20" si="2">I15*H15</f>
        <v>0</v>
      </c>
      <c r="L15" s="99" t="e">
        <f t="shared" ref="L15:L20" si="3">J15*H15</f>
        <v>#REF!</v>
      </c>
    </row>
    <row r="16" spans="1:12" ht="16.5" customHeight="1" x14ac:dyDescent="0.25">
      <c r="A16" s="103" t="s">
        <v>95</v>
      </c>
      <c r="B16" s="50" t="s">
        <v>56</v>
      </c>
      <c r="C16" s="52" t="s">
        <v>93</v>
      </c>
      <c r="D16" s="50" t="s">
        <v>17</v>
      </c>
      <c r="E16" s="60">
        <v>66.3</v>
      </c>
      <c r="F16" s="49">
        <v>390</v>
      </c>
      <c r="G16" s="49">
        <f t="shared" si="0"/>
        <v>486.83280270344835</v>
      </c>
      <c r="H16" s="49">
        <f t="shared" si="1"/>
        <v>32277.014819238626</v>
      </c>
      <c r="I16" s="86">
        <v>0</v>
      </c>
      <c r="J16" s="84" t="e">
        <f>I16+'BM-02 25'!J16</f>
        <v>#REF!</v>
      </c>
      <c r="K16" s="85">
        <f t="shared" si="2"/>
        <v>0</v>
      </c>
      <c r="L16" s="99" t="e">
        <f t="shared" si="3"/>
        <v>#REF!</v>
      </c>
    </row>
    <row r="17" spans="1:12" ht="16.5" customHeight="1" x14ac:dyDescent="0.25">
      <c r="A17" s="104">
        <v>96374</v>
      </c>
      <c r="B17" s="50" t="s">
        <v>53</v>
      </c>
      <c r="C17" s="33" t="s">
        <v>103</v>
      </c>
      <c r="D17" s="6" t="s">
        <v>18</v>
      </c>
      <c r="E17" s="62">
        <v>10.5</v>
      </c>
      <c r="F17" s="7">
        <v>29.35</v>
      </c>
      <c r="G17" s="49">
        <f t="shared" si="0"/>
        <v>36.637289126528742</v>
      </c>
      <c r="H17" s="7">
        <f t="shared" si="1"/>
        <v>384.69153582855176</v>
      </c>
      <c r="I17" s="86">
        <v>1</v>
      </c>
      <c r="J17" s="84" t="e">
        <f>I17+'BM-02 25'!J17</f>
        <v>#REF!</v>
      </c>
      <c r="K17" s="85">
        <f t="shared" si="2"/>
        <v>384.69153582855176</v>
      </c>
      <c r="L17" s="99" t="e">
        <f t="shared" si="3"/>
        <v>#REF!</v>
      </c>
    </row>
    <row r="18" spans="1:12" ht="16.5" customHeight="1" x14ac:dyDescent="0.25">
      <c r="A18" s="104">
        <v>100327</v>
      </c>
      <c r="B18" s="50" t="s">
        <v>54</v>
      </c>
      <c r="C18" s="33" t="s">
        <v>69</v>
      </c>
      <c r="D18" s="6" t="s">
        <v>17</v>
      </c>
      <c r="E18" s="62">
        <v>7.56</v>
      </c>
      <c r="F18" s="7">
        <v>6.3639999999999999</v>
      </c>
      <c r="G18" s="49">
        <f t="shared" si="0"/>
        <v>7.944112708730116</v>
      </c>
      <c r="H18" s="7">
        <f t="shared" si="1"/>
        <v>60.057492077999676</v>
      </c>
      <c r="I18" s="86">
        <v>1</v>
      </c>
      <c r="J18" s="84" t="e">
        <f>I18+'BM-02 25'!J18</f>
        <v>#REF!</v>
      </c>
      <c r="K18" s="85">
        <f t="shared" si="2"/>
        <v>60.057492077999676</v>
      </c>
      <c r="L18" s="99" t="e">
        <f t="shared" si="3"/>
        <v>#REF!</v>
      </c>
    </row>
    <row r="19" spans="1:12" ht="16.5" customHeight="1" x14ac:dyDescent="0.25">
      <c r="A19" s="105">
        <v>96365</v>
      </c>
      <c r="B19" s="50" t="s">
        <v>94</v>
      </c>
      <c r="C19" s="68" t="s">
        <v>101</v>
      </c>
      <c r="D19" s="46" t="s">
        <v>17</v>
      </c>
      <c r="E19" s="61">
        <v>6.13</v>
      </c>
      <c r="F19" s="64">
        <v>160.58000000000001</v>
      </c>
      <c r="G19" s="49">
        <f t="shared" si="0"/>
        <v>200.45028579005063</v>
      </c>
      <c r="H19" s="64">
        <f t="shared" si="1"/>
        <v>1228.7602518930103</v>
      </c>
      <c r="I19" s="86">
        <v>1</v>
      </c>
      <c r="J19" s="84" t="e">
        <f>I19+'BM-02 25'!J19</f>
        <v>#REF!</v>
      </c>
      <c r="K19" s="85">
        <f t="shared" si="2"/>
        <v>1228.7602518930103</v>
      </c>
      <c r="L19" s="99" t="e">
        <f t="shared" si="3"/>
        <v>#REF!</v>
      </c>
    </row>
    <row r="20" spans="1:12" ht="16.5" customHeight="1" x14ac:dyDescent="0.25">
      <c r="A20" s="105">
        <v>96374</v>
      </c>
      <c r="B20" s="50" t="s">
        <v>100</v>
      </c>
      <c r="C20" s="68" t="s">
        <v>67</v>
      </c>
      <c r="D20" s="46" t="s">
        <v>18</v>
      </c>
      <c r="E20" s="61">
        <v>51</v>
      </c>
      <c r="F20" s="64">
        <v>29.35</v>
      </c>
      <c r="G20" s="49">
        <f t="shared" si="0"/>
        <v>36.637289126528742</v>
      </c>
      <c r="H20" s="64">
        <f t="shared" si="1"/>
        <v>1868.5017454529659</v>
      </c>
      <c r="I20" s="86">
        <v>0</v>
      </c>
      <c r="J20" s="84" t="e">
        <f>I20+'BM-02 25'!J20</f>
        <v>#REF!</v>
      </c>
      <c r="K20" s="85">
        <f t="shared" si="2"/>
        <v>0</v>
      </c>
      <c r="L20" s="99" t="e">
        <f t="shared" si="3"/>
        <v>#REF!</v>
      </c>
    </row>
    <row r="21" spans="1:12" ht="9" customHeight="1" x14ac:dyDescent="0.25">
      <c r="A21" s="100"/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101"/>
    </row>
    <row r="22" spans="1:12" ht="16.5" customHeight="1" x14ac:dyDescent="0.25">
      <c r="A22" s="96"/>
      <c r="B22" s="31">
        <v>3</v>
      </c>
      <c r="C22" s="31" t="s">
        <v>66</v>
      </c>
      <c r="D22" s="31"/>
      <c r="E22" s="59"/>
      <c r="F22" s="32"/>
      <c r="G22" s="32"/>
      <c r="H22" s="53">
        <f>SUM(H24:H48)</f>
        <v>14708.798305214717</v>
      </c>
      <c r="I22" s="80"/>
      <c r="J22" s="81"/>
      <c r="K22" s="82">
        <f>SUM(K23:K48)</f>
        <v>14708.798305214717</v>
      </c>
      <c r="L22" s="97" t="e">
        <f>SUM(L23:L48)</f>
        <v>#REF!</v>
      </c>
    </row>
    <row r="23" spans="1:12" ht="16.5" customHeight="1" x14ac:dyDescent="0.25">
      <c r="A23" s="103"/>
      <c r="B23" s="50"/>
      <c r="C23" s="69" t="s">
        <v>106</v>
      </c>
      <c r="D23" s="50"/>
      <c r="E23" s="60"/>
      <c r="F23" s="49"/>
      <c r="G23" s="49"/>
      <c r="H23" s="49"/>
      <c r="I23" s="83"/>
      <c r="J23" s="84"/>
      <c r="K23" s="85"/>
      <c r="L23" s="99"/>
    </row>
    <row r="24" spans="1:12" ht="16.5" customHeight="1" x14ac:dyDescent="0.25">
      <c r="A24" s="103">
        <v>102193</v>
      </c>
      <c r="B24" s="50" t="s">
        <v>71</v>
      </c>
      <c r="C24" s="33" t="s">
        <v>64</v>
      </c>
      <c r="D24" s="6" t="s">
        <v>17</v>
      </c>
      <c r="E24" s="62">
        <v>1.86</v>
      </c>
      <c r="F24" s="7">
        <v>12.83</v>
      </c>
      <c r="G24" s="49">
        <f>(F24*$E$3)+F24</f>
        <v>16.015550919705749</v>
      </c>
      <c r="H24" s="7">
        <f>E24*G24</f>
        <v>29.788924710652694</v>
      </c>
      <c r="I24" s="86">
        <v>1</v>
      </c>
      <c r="J24" s="84" t="e">
        <f>I24+'BM-02 25'!J24</f>
        <v>#REF!</v>
      </c>
      <c r="K24" s="85">
        <f t="shared" ref="K24:K41" si="4">I24*H24</f>
        <v>29.788924710652694</v>
      </c>
      <c r="L24" s="99" t="e">
        <f t="shared" ref="L24:L41" si="5">J24*H24</f>
        <v>#REF!</v>
      </c>
    </row>
    <row r="25" spans="1:12" ht="16.5" customHeight="1" x14ac:dyDescent="0.25">
      <c r="A25" s="106">
        <v>102197</v>
      </c>
      <c r="B25" s="50" t="s">
        <v>72</v>
      </c>
      <c r="C25" s="33" t="s">
        <v>60</v>
      </c>
      <c r="D25" s="6" t="s">
        <v>17</v>
      </c>
      <c r="E25" s="62">
        <v>1.86</v>
      </c>
      <c r="F25" s="7">
        <v>31.1</v>
      </c>
      <c r="G25" s="49">
        <f>(F25*$E$3)+F25</f>
        <v>38.821795292505755</v>
      </c>
      <c r="H25" s="7">
        <f>E25*G25</f>
        <v>72.208539244060702</v>
      </c>
      <c r="I25" s="86">
        <v>1</v>
      </c>
      <c r="J25" s="84" t="e">
        <f>I25+'BM-02 25'!J25</f>
        <v>#REF!</v>
      </c>
      <c r="K25" s="85">
        <f t="shared" si="4"/>
        <v>72.208539244060702</v>
      </c>
      <c r="L25" s="99" t="e">
        <f t="shared" si="5"/>
        <v>#REF!</v>
      </c>
    </row>
    <row r="26" spans="1:12" ht="16.5" customHeight="1" x14ac:dyDescent="0.25">
      <c r="A26" s="103">
        <v>102193</v>
      </c>
      <c r="B26" s="50" t="s">
        <v>73</v>
      </c>
      <c r="C26" s="33" t="s">
        <v>64</v>
      </c>
      <c r="D26" s="6" t="s">
        <v>17</v>
      </c>
      <c r="E26" s="62">
        <v>1.86</v>
      </c>
      <c r="F26" s="7">
        <v>12.83</v>
      </c>
      <c r="G26" s="49">
        <f>(F26*$E$3)+F26</f>
        <v>16.015550919705749</v>
      </c>
      <c r="H26" s="7">
        <f>E26*G26</f>
        <v>29.788924710652694</v>
      </c>
      <c r="I26" s="86">
        <v>1</v>
      </c>
      <c r="J26" s="84" t="e">
        <f>I26+'BM-02 25'!J26</f>
        <v>#REF!</v>
      </c>
      <c r="K26" s="85">
        <f t="shared" si="4"/>
        <v>29.788924710652694</v>
      </c>
      <c r="L26" s="99" t="e">
        <f t="shared" si="5"/>
        <v>#REF!</v>
      </c>
    </row>
    <row r="27" spans="1:12" ht="16.5" customHeight="1" x14ac:dyDescent="0.25">
      <c r="A27" s="106">
        <v>102227</v>
      </c>
      <c r="B27" s="50" t="s">
        <v>74</v>
      </c>
      <c r="C27" s="33" t="s">
        <v>58</v>
      </c>
      <c r="D27" s="6" t="s">
        <v>17</v>
      </c>
      <c r="E27" s="62">
        <f>E26</f>
        <v>1.86</v>
      </c>
      <c r="F27" s="7">
        <v>24.3</v>
      </c>
      <c r="G27" s="49">
        <f t="shared" ref="G27:G48" si="6">(F27*$E$3)+F27</f>
        <v>30.333428476137936</v>
      </c>
      <c r="H27" s="7">
        <f>E27*G27</f>
        <v>56.420176965616562</v>
      </c>
      <c r="I27" s="86">
        <v>1</v>
      </c>
      <c r="J27" s="84" t="e">
        <f>I27+'BM-02 25'!J27</f>
        <v>#REF!</v>
      </c>
      <c r="K27" s="85">
        <f t="shared" si="4"/>
        <v>56.420176965616562</v>
      </c>
      <c r="L27" s="99" t="e">
        <f t="shared" si="5"/>
        <v>#REF!</v>
      </c>
    </row>
    <row r="28" spans="1:12" ht="16.5" customHeight="1" x14ac:dyDescent="0.25">
      <c r="A28" s="98"/>
      <c r="B28" s="50"/>
      <c r="C28" s="69" t="s">
        <v>63</v>
      </c>
      <c r="D28" s="50"/>
      <c r="E28" s="60"/>
      <c r="F28" s="49"/>
      <c r="G28" s="49"/>
      <c r="H28" s="49"/>
      <c r="I28" s="86"/>
      <c r="J28" s="84"/>
      <c r="K28" s="85"/>
      <c r="L28" s="99"/>
    </row>
    <row r="29" spans="1:12" ht="16.5" customHeight="1" x14ac:dyDescent="0.25">
      <c r="A29" s="103">
        <v>102193</v>
      </c>
      <c r="B29" s="50" t="s">
        <v>75</v>
      </c>
      <c r="C29" s="52" t="s">
        <v>65</v>
      </c>
      <c r="D29" s="50" t="s">
        <v>17</v>
      </c>
      <c r="E29" s="60">
        <v>76.3</v>
      </c>
      <c r="F29" s="49">
        <v>12.83</v>
      </c>
      <c r="G29" s="49">
        <f t="shared" si="6"/>
        <v>16.015550919705749</v>
      </c>
      <c r="H29" s="49">
        <f>E29*G29</f>
        <v>1221.9865351735486</v>
      </c>
      <c r="I29" s="86">
        <v>1</v>
      </c>
      <c r="J29" s="84" t="e">
        <f>I29+'BM-02 25'!J29</f>
        <v>#REF!</v>
      </c>
      <c r="K29" s="85">
        <f t="shared" si="4"/>
        <v>1221.9865351735486</v>
      </c>
      <c r="L29" s="99" t="e">
        <f t="shared" si="5"/>
        <v>#REF!</v>
      </c>
    </row>
    <row r="30" spans="1:12" ht="16.5" customHeight="1" x14ac:dyDescent="0.25">
      <c r="A30" s="106">
        <v>102197</v>
      </c>
      <c r="B30" s="50" t="s">
        <v>76</v>
      </c>
      <c r="C30" s="33" t="s">
        <v>59</v>
      </c>
      <c r="D30" s="6" t="s">
        <v>17</v>
      </c>
      <c r="E30" s="62">
        <f>E29</f>
        <v>76.3</v>
      </c>
      <c r="F30" s="7">
        <v>31.1</v>
      </c>
      <c r="G30" s="49">
        <f t="shared" si="6"/>
        <v>38.821795292505755</v>
      </c>
      <c r="H30" s="7">
        <f>E30*G30</f>
        <v>2962.1029808181888</v>
      </c>
      <c r="I30" s="86">
        <v>1</v>
      </c>
      <c r="J30" s="84" t="e">
        <f>I30+'BM-02 25'!J30</f>
        <v>#REF!</v>
      </c>
      <c r="K30" s="85">
        <f t="shared" si="4"/>
        <v>2962.1029808181888</v>
      </c>
      <c r="L30" s="99" t="e">
        <f t="shared" si="5"/>
        <v>#REF!</v>
      </c>
    </row>
    <row r="31" spans="1:12" ht="16.5" customHeight="1" x14ac:dyDescent="0.25">
      <c r="A31" s="103">
        <v>102193</v>
      </c>
      <c r="B31" s="50" t="s">
        <v>77</v>
      </c>
      <c r="C31" s="33" t="s">
        <v>64</v>
      </c>
      <c r="D31" s="6" t="s">
        <v>17</v>
      </c>
      <c r="E31" s="62">
        <f>E30</f>
        <v>76.3</v>
      </c>
      <c r="F31" s="7">
        <v>12.83</v>
      </c>
      <c r="G31" s="49">
        <f t="shared" si="6"/>
        <v>16.015550919705749</v>
      </c>
      <c r="H31" s="7">
        <f>E31*G31</f>
        <v>1221.9865351735486</v>
      </c>
      <c r="I31" s="86">
        <v>1</v>
      </c>
      <c r="J31" s="84" t="e">
        <f>I31+'BM-02 25'!J31</f>
        <v>#REF!</v>
      </c>
      <c r="K31" s="85">
        <f t="shared" si="4"/>
        <v>1221.9865351735486</v>
      </c>
      <c r="L31" s="99" t="e">
        <f t="shared" si="5"/>
        <v>#REF!</v>
      </c>
    </row>
    <row r="32" spans="1:12" ht="16.5" customHeight="1" x14ac:dyDescent="0.25">
      <c r="A32" s="106">
        <v>102227</v>
      </c>
      <c r="B32" s="50" t="s">
        <v>78</v>
      </c>
      <c r="C32" s="33" t="s">
        <v>58</v>
      </c>
      <c r="D32" s="6" t="s">
        <v>17</v>
      </c>
      <c r="E32" s="62">
        <f>E31</f>
        <v>76.3</v>
      </c>
      <c r="F32" s="7">
        <v>24.3</v>
      </c>
      <c r="G32" s="49">
        <f t="shared" si="6"/>
        <v>30.333428476137936</v>
      </c>
      <c r="H32" s="7">
        <f>E32*G32</f>
        <v>2314.4405927293246</v>
      </c>
      <c r="I32" s="86">
        <v>1</v>
      </c>
      <c r="J32" s="84" t="e">
        <f>I32+'BM-02 25'!J32</f>
        <v>#REF!</v>
      </c>
      <c r="K32" s="85">
        <f t="shared" si="4"/>
        <v>2314.4405927293246</v>
      </c>
      <c r="L32" s="99" t="e">
        <f t="shared" si="5"/>
        <v>#REF!</v>
      </c>
    </row>
    <row r="33" spans="1:12" ht="16.5" customHeight="1" x14ac:dyDescent="0.25">
      <c r="A33" s="98"/>
      <c r="B33" s="50"/>
      <c r="C33" s="69" t="s">
        <v>85</v>
      </c>
      <c r="D33" s="6"/>
      <c r="E33" s="62"/>
      <c r="F33" s="7"/>
      <c r="G33" s="49"/>
      <c r="H33" s="7"/>
      <c r="I33" s="86"/>
      <c r="J33" s="84"/>
      <c r="K33" s="85"/>
      <c r="L33" s="99"/>
    </row>
    <row r="34" spans="1:12" ht="16.5" customHeight="1" x14ac:dyDescent="0.25">
      <c r="A34" s="98">
        <v>102488</v>
      </c>
      <c r="B34" s="50" t="s">
        <v>79</v>
      </c>
      <c r="C34" s="33" t="s">
        <v>87</v>
      </c>
      <c r="D34" s="6" t="s">
        <v>17</v>
      </c>
      <c r="E34" s="62">
        <v>73.239999999999995</v>
      </c>
      <c r="F34" s="7">
        <v>2.93</v>
      </c>
      <c r="G34" s="49">
        <f t="shared" si="6"/>
        <v>3.6574874664643686</v>
      </c>
      <c r="H34" s="7">
        <f>E34*G34</f>
        <v>267.87438204385035</v>
      </c>
      <c r="I34" s="86">
        <v>1</v>
      </c>
      <c r="J34" s="84" t="e">
        <f>I34+'BM-02 25'!J34</f>
        <v>#REF!</v>
      </c>
      <c r="K34" s="85">
        <f t="shared" si="4"/>
        <v>267.87438204385035</v>
      </c>
      <c r="L34" s="99" t="e">
        <f t="shared" si="5"/>
        <v>#REF!</v>
      </c>
    </row>
    <row r="35" spans="1:12" ht="16.5" customHeight="1" x14ac:dyDescent="0.25">
      <c r="A35" s="98">
        <v>88485</v>
      </c>
      <c r="B35" s="50" t="s">
        <v>80</v>
      </c>
      <c r="C35" s="33" t="s">
        <v>88</v>
      </c>
      <c r="D35" s="6" t="s">
        <v>17</v>
      </c>
      <c r="E35" s="62">
        <f>E34</f>
        <v>73.239999999999995</v>
      </c>
      <c r="F35" s="7">
        <v>4.17</v>
      </c>
      <c r="G35" s="49">
        <f t="shared" si="6"/>
        <v>5.2053661212137943</v>
      </c>
      <c r="H35" s="7">
        <f>E35*G35</f>
        <v>381.24101471769825</v>
      </c>
      <c r="I35" s="86">
        <v>1</v>
      </c>
      <c r="J35" s="84" t="e">
        <f>I35+'BM-02 25'!J35</f>
        <v>#REF!</v>
      </c>
      <c r="K35" s="85">
        <f t="shared" si="4"/>
        <v>381.24101471769825</v>
      </c>
      <c r="L35" s="99" t="e">
        <f t="shared" si="5"/>
        <v>#REF!</v>
      </c>
    </row>
    <row r="36" spans="1:12" ht="16.5" customHeight="1" x14ac:dyDescent="0.25">
      <c r="A36" s="98">
        <v>88489</v>
      </c>
      <c r="B36" s="50" t="s">
        <v>81</v>
      </c>
      <c r="C36" s="33" t="s">
        <v>97</v>
      </c>
      <c r="D36" s="6" t="s">
        <v>17</v>
      </c>
      <c r="E36" s="62">
        <f>E34</f>
        <v>73.239999999999995</v>
      </c>
      <c r="F36" s="7">
        <v>11.57</v>
      </c>
      <c r="G36" s="49">
        <f t="shared" si="6"/>
        <v>14.442706480202302</v>
      </c>
      <c r="H36" s="7">
        <f>E36*G36</f>
        <v>1057.7838226100166</v>
      </c>
      <c r="I36" s="86">
        <v>1</v>
      </c>
      <c r="J36" s="84" t="e">
        <f>I36+'BM-02 25'!J36</f>
        <v>#REF!</v>
      </c>
      <c r="K36" s="85">
        <f t="shared" si="4"/>
        <v>1057.7838226100166</v>
      </c>
      <c r="L36" s="99" t="e">
        <f t="shared" si="5"/>
        <v>#REF!</v>
      </c>
    </row>
    <row r="37" spans="1:12" ht="16.5" customHeight="1" x14ac:dyDescent="0.25">
      <c r="A37" s="103"/>
      <c r="B37" s="50"/>
      <c r="C37" s="69" t="s">
        <v>99</v>
      </c>
      <c r="D37" s="50"/>
      <c r="E37" s="60"/>
      <c r="F37" s="49"/>
      <c r="G37" s="49"/>
      <c r="H37" s="49"/>
      <c r="I37" s="86"/>
      <c r="J37" s="84"/>
      <c r="K37" s="85"/>
      <c r="L37" s="99"/>
    </row>
    <row r="38" spans="1:12" ht="16.5" customHeight="1" x14ac:dyDescent="0.25">
      <c r="A38" s="103">
        <v>102193</v>
      </c>
      <c r="B38" s="50" t="s">
        <v>82</v>
      </c>
      <c r="C38" s="33" t="s">
        <v>64</v>
      </c>
      <c r="D38" s="6" t="s">
        <v>17</v>
      </c>
      <c r="E38" s="62">
        <v>13</v>
      </c>
      <c r="F38" s="7">
        <v>12.83</v>
      </c>
      <c r="G38" s="49">
        <f>(F38*$E$3)+F38</f>
        <v>16.015550919705749</v>
      </c>
      <c r="H38" s="7">
        <f>E38*G38</f>
        <v>208.20216195617473</v>
      </c>
      <c r="I38" s="86">
        <v>1</v>
      </c>
      <c r="J38" s="84" t="e">
        <f>I38+'BM-02 25'!J38</f>
        <v>#REF!</v>
      </c>
      <c r="K38" s="85">
        <f t="shared" si="4"/>
        <v>208.20216195617473</v>
      </c>
      <c r="L38" s="99" t="e">
        <f t="shared" si="5"/>
        <v>#REF!</v>
      </c>
    </row>
    <row r="39" spans="1:12" ht="16.5" customHeight="1" x14ac:dyDescent="0.25">
      <c r="A39" s="106">
        <v>102197</v>
      </c>
      <c r="B39" s="50" t="s">
        <v>89</v>
      </c>
      <c r="C39" s="33" t="s">
        <v>111</v>
      </c>
      <c r="D39" s="6" t="s">
        <v>17</v>
      </c>
      <c r="E39" s="62">
        <v>13</v>
      </c>
      <c r="F39" s="7">
        <v>31.1</v>
      </c>
      <c r="G39" s="49">
        <f>(F39*$E$3)+F39</f>
        <v>38.821795292505755</v>
      </c>
      <c r="H39" s="7">
        <f>E39*G39</f>
        <v>504.68333880257478</v>
      </c>
      <c r="I39" s="86">
        <v>1</v>
      </c>
      <c r="J39" s="84" t="e">
        <f>I39+'BM-02 25'!J39</f>
        <v>#REF!</v>
      </c>
      <c r="K39" s="85">
        <f t="shared" si="4"/>
        <v>504.68333880257478</v>
      </c>
      <c r="L39" s="99" t="e">
        <f t="shared" si="5"/>
        <v>#REF!</v>
      </c>
    </row>
    <row r="40" spans="1:12" ht="16.5" customHeight="1" x14ac:dyDescent="0.25">
      <c r="A40" s="103">
        <v>102193</v>
      </c>
      <c r="B40" s="50" t="s">
        <v>90</v>
      </c>
      <c r="C40" s="33" t="s">
        <v>64</v>
      </c>
      <c r="D40" s="6" t="s">
        <v>17</v>
      </c>
      <c r="E40" s="62">
        <f>E39</f>
        <v>13</v>
      </c>
      <c r="F40" s="7">
        <v>12.83</v>
      </c>
      <c r="G40" s="49">
        <f>(F40*$E$3)+F40</f>
        <v>16.015550919705749</v>
      </c>
      <c r="H40" s="7">
        <f>E40*G40</f>
        <v>208.20216195617473</v>
      </c>
      <c r="I40" s="86">
        <v>1</v>
      </c>
      <c r="J40" s="84" t="e">
        <f>I40+'BM-02 25'!J40</f>
        <v>#REF!</v>
      </c>
      <c r="K40" s="85">
        <f t="shared" si="4"/>
        <v>208.20216195617473</v>
      </c>
      <c r="L40" s="99" t="e">
        <f t="shared" si="5"/>
        <v>#REF!</v>
      </c>
    </row>
    <row r="41" spans="1:12" ht="16.5" customHeight="1" x14ac:dyDescent="0.25">
      <c r="A41" s="106">
        <v>102227</v>
      </c>
      <c r="B41" s="50" t="s">
        <v>91</v>
      </c>
      <c r="C41" s="33" t="s">
        <v>58</v>
      </c>
      <c r="D41" s="6" t="s">
        <v>17</v>
      </c>
      <c r="E41" s="62">
        <f>E40</f>
        <v>13</v>
      </c>
      <c r="F41" s="7">
        <v>24.3</v>
      </c>
      <c r="G41" s="49">
        <f t="shared" si="6"/>
        <v>30.333428476137936</v>
      </c>
      <c r="H41" s="7">
        <f>E41*G41</f>
        <v>394.33457018979317</v>
      </c>
      <c r="I41" s="86">
        <v>1</v>
      </c>
      <c r="J41" s="84" t="e">
        <f>I41+'BM-02 25'!J41</f>
        <v>#REF!</v>
      </c>
      <c r="K41" s="85">
        <f t="shared" si="4"/>
        <v>394.33457018979317</v>
      </c>
      <c r="L41" s="99" t="e">
        <f t="shared" si="5"/>
        <v>#REF!</v>
      </c>
    </row>
    <row r="42" spans="1:12" ht="16.5" customHeight="1" x14ac:dyDescent="0.25">
      <c r="A42" s="98"/>
      <c r="B42" s="50"/>
      <c r="C42" s="70" t="s">
        <v>62</v>
      </c>
      <c r="D42" s="6"/>
      <c r="E42" s="62"/>
      <c r="F42" s="7"/>
      <c r="G42" s="49"/>
      <c r="H42" s="7"/>
      <c r="I42" s="86"/>
      <c r="J42" s="84"/>
      <c r="K42" s="85"/>
      <c r="L42" s="99"/>
    </row>
    <row r="43" spans="1:12" ht="16.5" customHeight="1" x14ac:dyDescent="0.25">
      <c r="A43" s="103">
        <v>100717</v>
      </c>
      <c r="B43" s="50" t="s">
        <v>114</v>
      </c>
      <c r="C43" s="33" t="s">
        <v>117</v>
      </c>
      <c r="D43" s="6" t="s">
        <v>17</v>
      </c>
      <c r="E43" s="62">
        <v>23.21</v>
      </c>
      <c r="F43" s="7">
        <v>9.18</v>
      </c>
      <c r="G43" s="49">
        <f t="shared" si="6"/>
        <v>11.459295202096554</v>
      </c>
      <c r="H43" s="7">
        <f t="shared" ref="H43:H48" si="7">E43*G43</f>
        <v>265.97024164066102</v>
      </c>
      <c r="I43" s="86">
        <v>1</v>
      </c>
      <c r="J43" s="84" t="e">
        <f>I43+'BM-02 25'!J43</f>
        <v>#REF!</v>
      </c>
      <c r="K43" s="85">
        <f t="shared" ref="K43:K48" si="8">I43*H43</f>
        <v>265.97024164066102</v>
      </c>
      <c r="L43" s="99" t="e">
        <f t="shared" ref="L43:L48" si="9">J43*H43</f>
        <v>#REF!</v>
      </c>
    </row>
    <row r="44" spans="1:12" ht="16.5" customHeight="1" x14ac:dyDescent="0.25">
      <c r="A44" s="103">
        <v>100719</v>
      </c>
      <c r="B44" s="50" t="s">
        <v>115</v>
      </c>
      <c r="C44" s="33" t="s">
        <v>118</v>
      </c>
      <c r="D44" s="6" t="s">
        <v>17</v>
      </c>
      <c r="E44" s="62">
        <f>E43</f>
        <v>23.21</v>
      </c>
      <c r="F44" s="7">
        <v>10.9</v>
      </c>
      <c r="G44" s="49">
        <f t="shared" si="6"/>
        <v>13.606352690942531</v>
      </c>
      <c r="H44" s="7">
        <f t="shared" si="7"/>
        <v>315.80344595677616</v>
      </c>
      <c r="I44" s="86">
        <v>1</v>
      </c>
      <c r="J44" s="84" t="e">
        <f>I44+'BM-02 25'!J44</f>
        <v>#REF!</v>
      </c>
      <c r="K44" s="85">
        <f t="shared" si="8"/>
        <v>315.80344595677616</v>
      </c>
      <c r="L44" s="99" t="e">
        <f t="shared" si="9"/>
        <v>#REF!</v>
      </c>
    </row>
    <row r="45" spans="1:12" ht="16.5" customHeight="1" x14ac:dyDescent="0.25">
      <c r="A45" s="106">
        <v>100745</v>
      </c>
      <c r="B45" s="50" t="s">
        <v>116</v>
      </c>
      <c r="C45" s="33" t="s">
        <v>119</v>
      </c>
      <c r="D45" s="6" t="s">
        <v>17</v>
      </c>
      <c r="E45" s="62">
        <f>E44</f>
        <v>23.21</v>
      </c>
      <c r="F45" s="7">
        <v>46.2</v>
      </c>
      <c r="G45" s="49">
        <f t="shared" si="6"/>
        <v>57.670962781793115</v>
      </c>
      <c r="H45" s="7">
        <f t="shared" si="7"/>
        <v>1338.5430461654182</v>
      </c>
      <c r="I45" s="86">
        <v>1</v>
      </c>
      <c r="J45" s="84" t="e">
        <f>I45+'BM-02 25'!J45</f>
        <v>#REF!</v>
      </c>
      <c r="K45" s="85">
        <f t="shared" si="8"/>
        <v>1338.5430461654182</v>
      </c>
      <c r="L45" s="99" t="e">
        <f t="shared" si="9"/>
        <v>#REF!</v>
      </c>
    </row>
    <row r="46" spans="1:12" ht="16.5" customHeight="1" x14ac:dyDescent="0.25">
      <c r="A46" s="103">
        <v>100717</v>
      </c>
      <c r="B46" s="50" t="s">
        <v>114</v>
      </c>
      <c r="C46" s="33" t="s">
        <v>68</v>
      </c>
      <c r="D46" s="6" t="s">
        <v>17</v>
      </c>
      <c r="E46" s="62">
        <v>22.45</v>
      </c>
      <c r="F46" s="7">
        <v>9.18</v>
      </c>
      <c r="G46" s="49">
        <f t="shared" si="6"/>
        <v>11.459295202096554</v>
      </c>
      <c r="H46" s="7">
        <f t="shared" si="7"/>
        <v>257.2611772870676</v>
      </c>
      <c r="I46" s="86">
        <v>1</v>
      </c>
      <c r="J46" s="84" t="e">
        <f>I46+'BM-02 25'!J46</f>
        <v>#REF!</v>
      </c>
      <c r="K46" s="85">
        <f t="shared" si="8"/>
        <v>257.2611772870676</v>
      </c>
      <c r="L46" s="99" t="e">
        <f t="shared" si="9"/>
        <v>#REF!</v>
      </c>
    </row>
    <row r="47" spans="1:12" ht="16.5" customHeight="1" x14ac:dyDescent="0.25">
      <c r="A47" s="103">
        <v>100719</v>
      </c>
      <c r="B47" s="50" t="s">
        <v>115</v>
      </c>
      <c r="C47" s="33" t="s">
        <v>120</v>
      </c>
      <c r="D47" s="6" t="s">
        <v>17</v>
      </c>
      <c r="E47" s="62">
        <f>E46</f>
        <v>22.45</v>
      </c>
      <c r="F47" s="7">
        <v>10.9</v>
      </c>
      <c r="G47" s="49">
        <f t="shared" si="6"/>
        <v>13.606352690942531</v>
      </c>
      <c r="H47" s="7">
        <f t="shared" si="7"/>
        <v>305.46261791165983</v>
      </c>
      <c r="I47" s="86">
        <v>1</v>
      </c>
      <c r="J47" s="84" t="e">
        <f>I47+'BM-02 25'!J47</f>
        <v>#REF!</v>
      </c>
      <c r="K47" s="85">
        <f t="shared" si="8"/>
        <v>305.46261791165983</v>
      </c>
      <c r="L47" s="99" t="e">
        <f t="shared" si="9"/>
        <v>#REF!</v>
      </c>
    </row>
    <row r="48" spans="1:12" ht="16.5" customHeight="1" x14ac:dyDescent="0.25">
      <c r="A48" s="106">
        <v>100745</v>
      </c>
      <c r="B48" s="50" t="s">
        <v>116</v>
      </c>
      <c r="C48" s="33" t="s">
        <v>121</v>
      </c>
      <c r="D48" s="6" t="s">
        <v>17</v>
      </c>
      <c r="E48" s="62">
        <f>E47</f>
        <v>22.45</v>
      </c>
      <c r="F48" s="7">
        <v>46.2</v>
      </c>
      <c r="G48" s="49">
        <f t="shared" si="6"/>
        <v>57.670962781793115</v>
      </c>
      <c r="H48" s="7">
        <f t="shared" si="7"/>
        <v>1294.7131144512555</v>
      </c>
      <c r="I48" s="86">
        <v>1</v>
      </c>
      <c r="J48" s="84" t="e">
        <f>I48+'BM-02 25'!J48</f>
        <v>#REF!</v>
      </c>
      <c r="K48" s="85">
        <f t="shared" si="8"/>
        <v>1294.7131144512555</v>
      </c>
      <c r="L48" s="99" t="e">
        <f t="shared" si="9"/>
        <v>#REF!</v>
      </c>
    </row>
    <row r="49" spans="1:12" ht="9" customHeight="1" x14ac:dyDescent="0.25">
      <c r="A49" s="107"/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108"/>
    </row>
    <row r="50" spans="1:12" ht="16.5" customHeight="1" x14ac:dyDescent="0.25">
      <c r="A50" s="96"/>
      <c r="B50" s="31">
        <v>5</v>
      </c>
      <c r="C50" s="31" t="s">
        <v>110</v>
      </c>
      <c r="D50" s="31"/>
      <c r="E50" s="59"/>
      <c r="F50" s="32"/>
      <c r="G50" s="32"/>
      <c r="H50" s="53">
        <f>SUM(H51:H52)</f>
        <v>8676.4480537593336</v>
      </c>
      <c r="I50" s="80"/>
      <c r="J50" s="81"/>
      <c r="K50" s="82">
        <f>SUM(K51:K52)</f>
        <v>523.47258840845245</v>
      </c>
      <c r="L50" s="97" t="e">
        <f>SUM(L51:L52)</f>
        <v>#REF!</v>
      </c>
    </row>
    <row r="51" spans="1:12" ht="16.5" customHeight="1" x14ac:dyDescent="0.25">
      <c r="A51" s="103">
        <v>100665</v>
      </c>
      <c r="B51" s="50" t="s">
        <v>83</v>
      </c>
      <c r="C51" s="52" t="s">
        <v>113</v>
      </c>
      <c r="D51" s="50" t="s">
        <v>17</v>
      </c>
      <c r="E51" s="60">
        <v>5.52</v>
      </c>
      <c r="F51" s="49">
        <v>1183.21</v>
      </c>
      <c r="G51" s="49">
        <f>(F51*$E$3)+F51</f>
        <v>1476.9883089403772</v>
      </c>
      <c r="H51" s="49">
        <f>E51*G51</f>
        <v>8152.9754653508817</v>
      </c>
      <c r="I51" s="83">
        <v>0</v>
      </c>
      <c r="J51" s="84" t="e">
        <f>I51+'BM-02 25'!J51</f>
        <v>#REF!</v>
      </c>
      <c r="K51" s="85">
        <f>I51*H51</f>
        <v>0</v>
      </c>
      <c r="L51" s="99" t="e">
        <f>J51*H51</f>
        <v>#REF!</v>
      </c>
    </row>
    <row r="52" spans="1:12" ht="16.5" customHeight="1" x14ac:dyDescent="0.25">
      <c r="A52" s="103">
        <v>102151</v>
      </c>
      <c r="B52" s="50" t="s">
        <v>84</v>
      </c>
      <c r="C52" s="52" t="s">
        <v>112</v>
      </c>
      <c r="D52" s="50" t="s">
        <v>17</v>
      </c>
      <c r="E52" s="60">
        <v>2.4</v>
      </c>
      <c r="F52" s="49">
        <v>174.73</v>
      </c>
      <c r="G52" s="49">
        <f>(F52*$E$3)+F52</f>
        <v>218.11357850352186</v>
      </c>
      <c r="H52" s="49">
        <f>E52*G52</f>
        <v>523.47258840845245</v>
      </c>
      <c r="I52" s="86">
        <v>1</v>
      </c>
      <c r="J52" s="84" t="e">
        <f>I52+'BM-02 25'!J52</f>
        <v>#REF!</v>
      </c>
      <c r="K52" s="85">
        <f>I52*H52</f>
        <v>523.47258840845245</v>
      </c>
      <c r="L52" s="99" t="e">
        <f>J52*H52</f>
        <v>#REF!</v>
      </c>
    </row>
    <row r="53" spans="1:12" ht="9" customHeight="1" x14ac:dyDescent="0.25">
      <c r="A53" s="107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108"/>
    </row>
    <row r="54" spans="1:12" ht="16.5" customHeight="1" x14ac:dyDescent="0.25">
      <c r="A54" s="96"/>
      <c r="B54" s="31">
        <v>7</v>
      </c>
      <c r="C54" s="31" t="s">
        <v>31</v>
      </c>
      <c r="D54" s="31"/>
      <c r="E54" s="59"/>
      <c r="F54" s="32"/>
      <c r="G54" s="32"/>
      <c r="H54" s="53">
        <f>SUM(H55:H55)</f>
        <v>22.843693049931041</v>
      </c>
      <c r="I54" s="80"/>
      <c r="J54" s="81"/>
      <c r="K54" s="82">
        <f>SUM(K55)</f>
        <v>22.843693049931041</v>
      </c>
      <c r="L54" s="97" t="e">
        <f>SUM(L55)</f>
        <v>#REF!</v>
      </c>
    </row>
    <row r="55" spans="1:12" ht="16.5" customHeight="1" x14ac:dyDescent="0.25">
      <c r="A55" s="103">
        <v>99805</v>
      </c>
      <c r="B55" s="50" t="s">
        <v>96</v>
      </c>
      <c r="C55" s="52" t="s">
        <v>102</v>
      </c>
      <c r="D55" s="50" t="s">
        <v>17</v>
      </c>
      <c r="E55" s="60">
        <v>2</v>
      </c>
      <c r="F55" s="49">
        <v>9.15</v>
      </c>
      <c r="G55" s="49">
        <f>(F55*$E$3)+F55</f>
        <v>11.42184652496552</v>
      </c>
      <c r="H55" s="49">
        <f>E55*G55</f>
        <v>22.843693049931041</v>
      </c>
      <c r="I55" s="83">
        <v>1</v>
      </c>
      <c r="J55" s="84" t="e">
        <f>I55+'BM-02 25'!J55</f>
        <v>#REF!</v>
      </c>
      <c r="K55" s="85">
        <f>I55*H55</f>
        <v>22.843693049931041</v>
      </c>
      <c r="L55" s="99" t="e">
        <f>J55*H55</f>
        <v>#REF!</v>
      </c>
    </row>
    <row r="56" spans="1:12" ht="9" customHeight="1" thickBot="1" x14ac:dyDescent="0.3">
      <c r="A56" s="109"/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110"/>
    </row>
    <row r="57" spans="1:12" ht="16.5" customHeight="1" thickBot="1" x14ac:dyDescent="0.3">
      <c r="A57" s="111"/>
      <c r="B57" s="112"/>
      <c r="C57" s="112"/>
      <c r="D57" s="112"/>
      <c r="E57" s="113"/>
      <c r="F57" s="112"/>
      <c r="G57" s="114" t="s">
        <v>11</v>
      </c>
      <c r="H57" s="115">
        <f>H54+H50+H22+H14+H8</f>
        <v>64557.378349117876</v>
      </c>
      <c r="I57" s="38"/>
      <c r="J57" s="87" t="e">
        <f>L57/H57</f>
        <v>#REF!</v>
      </c>
      <c r="K57" s="123">
        <f>K54+K50+K22+K14+K8</f>
        <v>17060.218517911118</v>
      </c>
      <c r="L57" s="124" t="e">
        <f>L54+L50+L22+L14+L8</f>
        <v>#REF!</v>
      </c>
    </row>
  </sheetData>
  <mergeCells count="4">
    <mergeCell ref="A1:L1"/>
    <mergeCell ref="B3:C3"/>
    <mergeCell ref="A4:L4"/>
    <mergeCell ref="E5:H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opLeftCell="A40" workbookViewId="0">
      <selection activeCell="I57" sqref="I57"/>
    </sheetView>
  </sheetViews>
  <sheetFormatPr defaultRowHeight="15" x14ac:dyDescent="0.25"/>
  <cols>
    <col min="1" max="1" width="11.140625" customWidth="1"/>
    <col min="2" max="2" width="5" customWidth="1"/>
    <col min="3" max="3" width="64.85546875" customWidth="1"/>
    <col min="4" max="4" width="5.85546875" customWidth="1"/>
    <col min="5" max="5" width="8" style="63" customWidth="1"/>
    <col min="6" max="7" width="10" customWidth="1"/>
    <col min="8" max="8" width="13.85546875" customWidth="1"/>
    <col min="9" max="10" width="8.5703125" customWidth="1"/>
    <col min="11" max="12" width="15.5703125" customWidth="1"/>
  </cols>
  <sheetData>
    <row r="1" spans="1:12" ht="36.75" thickBot="1" x14ac:dyDescent="0.6">
      <c r="A1" s="146" t="s">
        <v>9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8"/>
    </row>
    <row r="2" spans="1:12" ht="16.5" customHeight="1" x14ac:dyDescent="0.25">
      <c r="A2" s="116" t="s">
        <v>10</v>
      </c>
      <c r="B2" s="117" t="s">
        <v>109</v>
      </c>
      <c r="D2" s="118" t="s">
        <v>13</v>
      </c>
      <c r="E2" s="119">
        <v>215.48</v>
      </c>
      <c r="F2" s="120" t="s">
        <v>17</v>
      </c>
      <c r="G2" t="s">
        <v>16</v>
      </c>
      <c r="H2" s="121">
        <v>45394</v>
      </c>
      <c r="L2" s="91"/>
    </row>
    <row r="3" spans="1:12" ht="16.5" customHeight="1" thickBot="1" x14ac:dyDescent="0.3">
      <c r="A3" s="116" t="s">
        <v>12</v>
      </c>
      <c r="B3" s="149" t="s">
        <v>86</v>
      </c>
      <c r="C3" s="150"/>
      <c r="D3" s="118" t="s">
        <v>14</v>
      </c>
      <c r="E3" s="122">
        <f>BDI!E12</f>
        <v>0.24828923770114963</v>
      </c>
      <c r="F3" s="120"/>
      <c r="H3" s="120"/>
      <c r="L3" s="91"/>
    </row>
    <row r="4" spans="1:12" ht="16.5" customHeight="1" thickBot="1" x14ac:dyDescent="0.35">
      <c r="A4" s="151" t="s">
        <v>129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</row>
    <row r="5" spans="1:12" ht="16.5" customHeight="1" x14ac:dyDescent="0.25">
      <c r="A5" s="94"/>
      <c r="E5" s="154" t="s">
        <v>8</v>
      </c>
      <c r="F5" s="155"/>
      <c r="G5" s="155"/>
      <c r="H5" s="156"/>
      <c r="L5" s="91"/>
    </row>
    <row r="6" spans="1:12" ht="47.25" customHeight="1" x14ac:dyDescent="0.25">
      <c r="A6" s="92" t="s">
        <v>7</v>
      </c>
      <c r="B6" s="56" t="s">
        <v>2</v>
      </c>
      <c r="C6" s="56" t="s">
        <v>3</v>
      </c>
      <c r="D6" s="56" t="s">
        <v>1</v>
      </c>
      <c r="E6" s="57" t="s">
        <v>4</v>
      </c>
      <c r="F6" s="55" t="s">
        <v>5</v>
      </c>
      <c r="G6" s="55" t="s">
        <v>15</v>
      </c>
      <c r="H6" s="55" t="s">
        <v>6</v>
      </c>
      <c r="I6" s="75" t="s">
        <v>125</v>
      </c>
      <c r="J6" s="76" t="s">
        <v>126</v>
      </c>
      <c r="K6" s="76" t="s">
        <v>127</v>
      </c>
      <c r="L6" s="93" t="s">
        <v>128</v>
      </c>
    </row>
    <row r="7" spans="1:12" ht="9" customHeight="1" x14ac:dyDescent="0.25">
      <c r="A7" s="94"/>
      <c r="B7" s="2"/>
      <c r="C7" s="2"/>
      <c r="D7" s="2"/>
      <c r="E7" s="58"/>
      <c r="F7" s="2"/>
      <c r="G7" s="45"/>
      <c r="H7" s="54"/>
      <c r="I7" s="77"/>
      <c r="J7" s="78"/>
      <c r="K7" s="79"/>
      <c r="L7" s="95"/>
    </row>
    <row r="8" spans="1:12" ht="16.5" customHeight="1" x14ac:dyDescent="0.25">
      <c r="A8" s="96"/>
      <c r="B8" s="31">
        <v>1</v>
      </c>
      <c r="C8" s="31" t="s">
        <v>52</v>
      </c>
      <c r="D8" s="31"/>
      <c r="E8" s="59"/>
      <c r="F8" s="32"/>
      <c r="G8" s="51"/>
      <c r="H8" s="53">
        <f>SUM(H9:H12)</f>
        <v>3324.9494549869705</v>
      </c>
      <c r="I8" s="80"/>
      <c r="J8" s="81"/>
      <c r="K8" s="82">
        <f>SUM(K9:K12)</f>
        <v>1277.3419214194064</v>
      </c>
      <c r="L8" s="97" t="e">
        <f>SUM(L9:L12)</f>
        <v>#REF!</v>
      </c>
    </row>
    <row r="9" spans="1:12" ht="16.5" customHeight="1" x14ac:dyDescent="0.25">
      <c r="A9" s="98">
        <v>97640</v>
      </c>
      <c r="B9" s="50" t="s">
        <v>0</v>
      </c>
      <c r="C9" s="50" t="s">
        <v>105</v>
      </c>
      <c r="D9" s="50" t="s">
        <v>18</v>
      </c>
      <c r="E9" s="60">
        <v>10.5</v>
      </c>
      <c r="F9" s="49">
        <v>2.2200000000000002</v>
      </c>
      <c r="G9" s="49">
        <f>(F9*$E$3)+F9</f>
        <v>2.7712021076965523</v>
      </c>
      <c r="H9" s="49">
        <f>E9*G9</f>
        <v>29.0976221308138</v>
      </c>
      <c r="I9" s="83">
        <v>0</v>
      </c>
      <c r="J9" s="84" t="e">
        <f>I9+'orçamento lateral'!#REF!</f>
        <v>#REF!</v>
      </c>
      <c r="K9" s="85">
        <f>I9*H9</f>
        <v>0</v>
      </c>
      <c r="L9" s="99" t="e">
        <f>J9*H9</f>
        <v>#REF!</v>
      </c>
    </row>
    <row r="10" spans="1:12" ht="16.5" customHeight="1" x14ac:dyDescent="0.25">
      <c r="A10" s="98">
        <v>97643</v>
      </c>
      <c r="B10" s="50" t="s">
        <v>92</v>
      </c>
      <c r="C10" s="50" t="s">
        <v>107</v>
      </c>
      <c r="D10" s="50" t="s">
        <v>17</v>
      </c>
      <c r="E10" s="60">
        <v>66.3</v>
      </c>
      <c r="F10" s="49">
        <v>21.15</v>
      </c>
      <c r="G10" s="49">
        <f>(F10*$E$3)+F10</f>
        <v>26.401317377379314</v>
      </c>
      <c r="H10" s="49">
        <f>E10*G10</f>
        <v>1750.4073421202484</v>
      </c>
      <c r="I10" s="86">
        <v>0.4</v>
      </c>
      <c r="J10" s="84" t="e">
        <f>I10+'orçamento lateral'!#REF!</f>
        <v>#REF!</v>
      </c>
      <c r="K10" s="85">
        <f>I10*H10</f>
        <v>700.16293684809943</v>
      </c>
      <c r="L10" s="99" t="e">
        <f>J10*H10</f>
        <v>#REF!</v>
      </c>
    </row>
    <row r="11" spans="1:12" ht="16.5" customHeight="1" x14ac:dyDescent="0.25">
      <c r="A11" s="98">
        <v>104803</v>
      </c>
      <c r="B11" s="50" t="s">
        <v>57</v>
      </c>
      <c r="C11" s="50" t="s">
        <v>70</v>
      </c>
      <c r="D11" s="50" t="s">
        <v>18</v>
      </c>
      <c r="E11" s="60">
        <v>21</v>
      </c>
      <c r="F11" s="49">
        <v>3.91</v>
      </c>
      <c r="G11" s="49">
        <f>(F11*$E$3)+F11</f>
        <v>4.8808109194114948</v>
      </c>
      <c r="H11" s="49">
        <f>E11*G11</f>
        <v>102.49702930764138</v>
      </c>
      <c r="I11" s="86">
        <v>0</v>
      </c>
      <c r="J11" s="84" t="e">
        <f>I11+'orçamento lateral'!#REF!</f>
        <v>#REF!</v>
      </c>
      <c r="K11" s="85">
        <f>I11*H11</f>
        <v>0</v>
      </c>
      <c r="L11" s="99" t="e">
        <f>J11*H11</f>
        <v>#REF!</v>
      </c>
    </row>
    <row r="12" spans="1:12" ht="16.5" customHeight="1" x14ac:dyDescent="0.25">
      <c r="A12" s="98">
        <v>102234</v>
      </c>
      <c r="B12" s="50" t="s">
        <v>104</v>
      </c>
      <c r="C12" s="50" t="s">
        <v>98</v>
      </c>
      <c r="D12" s="50" t="s">
        <v>17</v>
      </c>
      <c r="E12" s="60">
        <v>58</v>
      </c>
      <c r="F12" s="49">
        <v>19.93</v>
      </c>
      <c r="G12" s="49">
        <f>(F12*$E$3)+F12</f>
        <v>24.878404507383912</v>
      </c>
      <c r="H12" s="49">
        <f>E12*G12</f>
        <v>1442.9474614282669</v>
      </c>
      <c r="I12" s="86">
        <v>0.4</v>
      </c>
      <c r="J12" s="84" t="e">
        <f>I12+'orçamento lateral'!#REF!</f>
        <v>#REF!</v>
      </c>
      <c r="K12" s="85">
        <f>I12*H12</f>
        <v>577.17898457130684</v>
      </c>
      <c r="L12" s="99" t="e">
        <f>J12*H12</f>
        <v>#REF!</v>
      </c>
    </row>
    <row r="13" spans="1:12" ht="9" customHeight="1" x14ac:dyDescent="0.25">
      <c r="A13" s="100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101"/>
    </row>
    <row r="14" spans="1:12" ht="16.5" customHeight="1" x14ac:dyDescent="0.25">
      <c r="A14" s="102"/>
      <c r="B14" s="47">
        <v>2</v>
      </c>
      <c r="C14" s="47" t="s">
        <v>61</v>
      </c>
      <c r="D14" s="47"/>
      <c r="E14" s="65"/>
      <c r="F14" s="48"/>
      <c r="G14" s="66"/>
      <c r="H14" s="67">
        <f>SUM(H15:H20)</f>
        <v>37824.338842106925</v>
      </c>
      <c r="I14" s="80"/>
      <c r="J14" s="81"/>
      <c r="K14" s="82">
        <f>SUM(K15:K20)</f>
        <v>14460.331824922949</v>
      </c>
      <c r="L14" s="97" t="e">
        <f>SUM(L15:L20)</f>
        <v>#REF!</v>
      </c>
    </row>
    <row r="15" spans="1:12" ht="16.5" customHeight="1" x14ac:dyDescent="0.25">
      <c r="A15" s="103">
        <v>96369</v>
      </c>
      <c r="B15" s="50" t="s">
        <v>55</v>
      </c>
      <c r="C15" s="52" t="s">
        <v>108</v>
      </c>
      <c r="D15" s="50" t="s">
        <v>17</v>
      </c>
      <c r="E15" s="60">
        <v>66.3</v>
      </c>
      <c r="F15" s="49">
        <v>24.23</v>
      </c>
      <c r="G15" s="49">
        <f t="shared" ref="G15:G20" si="0">(F15*$E$3)+F15</f>
        <v>30.246048229498857</v>
      </c>
      <c r="H15" s="49">
        <f t="shared" ref="H15:H20" si="1">E15*G15</f>
        <v>2005.3129976157741</v>
      </c>
      <c r="I15" s="83">
        <v>0.4</v>
      </c>
      <c r="J15" s="84" t="e">
        <f>I15+'orçamento lateral'!#REF!</f>
        <v>#REF!</v>
      </c>
      <c r="K15" s="85">
        <f t="shared" ref="K15:K20" si="2">I15*H15</f>
        <v>802.12519904630972</v>
      </c>
      <c r="L15" s="99" t="e">
        <f t="shared" ref="L15:L20" si="3">J15*H15</f>
        <v>#REF!</v>
      </c>
    </row>
    <row r="16" spans="1:12" ht="16.5" customHeight="1" x14ac:dyDescent="0.25">
      <c r="A16" s="103" t="s">
        <v>95</v>
      </c>
      <c r="B16" s="50" t="s">
        <v>56</v>
      </c>
      <c r="C16" s="52" t="s">
        <v>93</v>
      </c>
      <c r="D16" s="50" t="s">
        <v>17</v>
      </c>
      <c r="E16" s="60">
        <v>66.3</v>
      </c>
      <c r="F16" s="49">
        <v>390</v>
      </c>
      <c r="G16" s="49">
        <f t="shared" si="0"/>
        <v>486.83280270344835</v>
      </c>
      <c r="H16" s="49">
        <f t="shared" si="1"/>
        <v>32277.014819238626</v>
      </c>
      <c r="I16" s="86">
        <v>0.4</v>
      </c>
      <c r="J16" s="84" t="e">
        <f>I16+'orçamento lateral'!#REF!</f>
        <v>#REF!</v>
      </c>
      <c r="K16" s="85">
        <f t="shared" si="2"/>
        <v>12910.805927695452</v>
      </c>
      <c r="L16" s="99" t="e">
        <f t="shared" si="3"/>
        <v>#REF!</v>
      </c>
    </row>
    <row r="17" spans="1:12" ht="16.5" customHeight="1" x14ac:dyDescent="0.25">
      <c r="A17" s="104">
        <v>96374</v>
      </c>
      <c r="B17" s="50" t="s">
        <v>53</v>
      </c>
      <c r="C17" s="33" t="s">
        <v>103</v>
      </c>
      <c r="D17" s="6" t="s">
        <v>18</v>
      </c>
      <c r="E17" s="62">
        <v>10.5</v>
      </c>
      <c r="F17" s="7">
        <v>29.35</v>
      </c>
      <c r="G17" s="49">
        <f t="shared" si="0"/>
        <v>36.637289126528742</v>
      </c>
      <c r="H17" s="7">
        <f t="shared" si="1"/>
        <v>384.69153582855176</v>
      </c>
      <c r="I17" s="86">
        <v>0</v>
      </c>
      <c r="J17" s="84" t="e">
        <f>I17+'orçamento lateral'!#REF!</f>
        <v>#REF!</v>
      </c>
      <c r="K17" s="85">
        <f t="shared" si="2"/>
        <v>0</v>
      </c>
      <c r="L17" s="99" t="e">
        <f t="shared" si="3"/>
        <v>#REF!</v>
      </c>
    </row>
    <row r="18" spans="1:12" ht="16.5" customHeight="1" x14ac:dyDescent="0.25">
      <c r="A18" s="104">
        <v>100327</v>
      </c>
      <c r="B18" s="50" t="s">
        <v>54</v>
      </c>
      <c r="C18" s="33" t="s">
        <v>69</v>
      </c>
      <c r="D18" s="6" t="s">
        <v>17</v>
      </c>
      <c r="E18" s="62">
        <v>7.56</v>
      </c>
      <c r="F18" s="7">
        <v>6.3639999999999999</v>
      </c>
      <c r="G18" s="49">
        <f t="shared" si="0"/>
        <v>7.944112708730116</v>
      </c>
      <c r="H18" s="7">
        <f t="shared" si="1"/>
        <v>60.057492077999676</v>
      </c>
      <c r="I18" s="86">
        <v>0</v>
      </c>
      <c r="J18" s="84" t="e">
        <f>I18+'orçamento lateral'!#REF!</f>
        <v>#REF!</v>
      </c>
      <c r="K18" s="85">
        <f t="shared" si="2"/>
        <v>0</v>
      </c>
      <c r="L18" s="99" t="e">
        <f t="shared" si="3"/>
        <v>#REF!</v>
      </c>
    </row>
    <row r="19" spans="1:12" ht="16.5" customHeight="1" x14ac:dyDescent="0.25">
      <c r="A19" s="105">
        <v>96365</v>
      </c>
      <c r="B19" s="50" t="s">
        <v>94</v>
      </c>
      <c r="C19" s="68" t="s">
        <v>101</v>
      </c>
      <c r="D19" s="46" t="s">
        <v>17</v>
      </c>
      <c r="E19" s="61">
        <v>6.13</v>
      </c>
      <c r="F19" s="64">
        <v>160.58000000000001</v>
      </c>
      <c r="G19" s="49">
        <f t="shared" si="0"/>
        <v>200.45028579005063</v>
      </c>
      <c r="H19" s="64">
        <f t="shared" si="1"/>
        <v>1228.7602518930103</v>
      </c>
      <c r="I19" s="86">
        <v>0</v>
      </c>
      <c r="J19" s="84" t="e">
        <f>I19+'orçamento lateral'!#REF!</f>
        <v>#REF!</v>
      </c>
      <c r="K19" s="85">
        <f t="shared" si="2"/>
        <v>0</v>
      </c>
      <c r="L19" s="99" t="e">
        <f t="shared" si="3"/>
        <v>#REF!</v>
      </c>
    </row>
    <row r="20" spans="1:12" ht="16.5" customHeight="1" x14ac:dyDescent="0.25">
      <c r="A20" s="105">
        <v>96374</v>
      </c>
      <c r="B20" s="50" t="s">
        <v>100</v>
      </c>
      <c r="C20" s="68" t="s">
        <v>67</v>
      </c>
      <c r="D20" s="46" t="s">
        <v>18</v>
      </c>
      <c r="E20" s="61">
        <v>51</v>
      </c>
      <c r="F20" s="64">
        <v>29.35</v>
      </c>
      <c r="G20" s="49">
        <f t="shared" si="0"/>
        <v>36.637289126528742</v>
      </c>
      <c r="H20" s="64">
        <f t="shared" si="1"/>
        <v>1868.5017454529659</v>
      </c>
      <c r="I20" s="86">
        <v>0.4</v>
      </c>
      <c r="J20" s="84" t="e">
        <f>I20+'orçamento lateral'!#REF!</f>
        <v>#REF!</v>
      </c>
      <c r="K20" s="85">
        <f t="shared" si="2"/>
        <v>747.40069818118639</v>
      </c>
      <c r="L20" s="99" t="e">
        <f t="shared" si="3"/>
        <v>#REF!</v>
      </c>
    </row>
    <row r="21" spans="1:12" ht="9" customHeight="1" x14ac:dyDescent="0.25">
      <c r="A21" s="100"/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101"/>
    </row>
    <row r="22" spans="1:12" ht="16.5" customHeight="1" x14ac:dyDescent="0.25">
      <c r="A22" s="96"/>
      <c r="B22" s="31">
        <v>3</v>
      </c>
      <c r="C22" s="31" t="s">
        <v>66</v>
      </c>
      <c r="D22" s="31"/>
      <c r="E22" s="59"/>
      <c r="F22" s="32"/>
      <c r="G22" s="32"/>
      <c r="H22" s="53">
        <f>SUM(H24:H48)</f>
        <v>14708.798305214717</v>
      </c>
      <c r="I22" s="80"/>
      <c r="J22" s="81"/>
      <c r="K22" s="82">
        <f>SUM(K23:K48)</f>
        <v>0</v>
      </c>
      <c r="L22" s="97" t="e">
        <f>SUM(L23:L48)</f>
        <v>#REF!</v>
      </c>
    </row>
    <row r="23" spans="1:12" ht="16.5" customHeight="1" x14ac:dyDescent="0.25">
      <c r="A23" s="103"/>
      <c r="B23" s="50"/>
      <c r="C23" s="69" t="s">
        <v>106</v>
      </c>
      <c r="D23" s="50"/>
      <c r="E23" s="60"/>
      <c r="F23" s="49"/>
      <c r="G23" s="49"/>
      <c r="H23" s="49"/>
      <c r="I23" s="83"/>
      <c r="J23" s="84"/>
      <c r="K23" s="85"/>
      <c r="L23" s="99"/>
    </row>
    <row r="24" spans="1:12" ht="16.5" customHeight="1" x14ac:dyDescent="0.25">
      <c r="A24" s="103">
        <v>102193</v>
      </c>
      <c r="B24" s="50" t="s">
        <v>71</v>
      </c>
      <c r="C24" s="33" t="s">
        <v>64</v>
      </c>
      <c r="D24" s="6" t="s">
        <v>17</v>
      </c>
      <c r="E24" s="62">
        <v>1.86</v>
      </c>
      <c r="F24" s="7">
        <v>12.83</v>
      </c>
      <c r="G24" s="49">
        <f>(F24*$E$3)+F24</f>
        <v>16.015550919705749</v>
      </c>
      <c r="H24" s="7">
        <f>E24*G24</f>
        <v>29.788924710652694</v>
      </c>
      <c r="I24" s="86">
        <v>0</v>
      </c>
      <c r="J24" s="84" t="e">
        <f>I24+'orçamento lateral'!#REF!</f>
        <v>#REF!</v>
      </c>
      <c r="K24" s="85">
        <f t="shared" ref="K24:K41" si="4">I24*H24</f>
        <v>0</v>
      </c>
      <c r="L24" s="99" t="e">
        <f t="shared" ref="L24:L41" si="5">J24*H24</f>
        <v>#REF!</v>
      </c>
    </row>
    <row r="25" spans="1:12" ht="16.5" customHeight="1" x14ac:dyDescent="0.25">
      <c r="A25" s="106">
        <v>102197</v>
      </c>
      <c r="B25" s="50" t="s">
        <v>72</v>
      </c>
      <c r="C25" s="33" t="s">
        <v>60</v>
      </c>
      <c r="D25" s="6" t="s">
        <v>17</v>
      </c>
      <c r="E25" s="62">
        <v>1.86</v>
      </c>
      <c r="F25" s="7">
        <v>31.1</v>
      </c>
      <c r="G25" s="49">
        <f>(F25*$E$3)+F25</f>
        <v>38.821795292505755</v>
      </c>
      <c r="H25" s="7">
        <f>E25*G25</f>
        <v>72.208539244060702</v>
      </c>
      <c r="I25" s="86">
        <v>0</v>
      </c>
      <c r="J25" s="84" t="e">
        <f>I25+'orçamento lateral'!#REF!</f>
        <v>#REF!</v>
      </c>
      <c r="K25" s="85">
        <f t="shared" si="4"/>
        <v>0</v>
      </c>
      <c r="L25" s="99" t="e">
        <f t="shared" si="5"/>
        <v>#REF!</v>
      </c>
    </row>
    <row r="26" spans="1:12" ht="16.5" customHeight="1" x14ac:dyDescent="0.25">
      <c r="A26" s="103">
        <v>102193</v>
      </c>
      <c r="B26" s="50" t="s">
        <v>73</v>
      </c>
      <c r="C26" s="33" t="s">
        <v>64</v>
      </c>
      <c r="D26" s="6" t="s">
        <v>17</v>
      </c>
      <c r="E26" s="62">
        <v>1.86</v>
      </c>
      <c r="F26" s="7">
        <v>12.83</v>
      </c>
      <c r="G26" s="49">
        <f>(F26*$E$3)+F26</f>
        <v>16.015550919705749</v>
      </c>
      <c r="H26" s="7">
        <f>E26*G26</f>
        <v>29.788924710652694</v>
      </c>
      <c r="I26" s="86">
        <v>0</v>
      </c>
      <c r="J26" s="84" t="e">
        <f>I26+'orçamento lateral'!#REF!</f>
        <v>#REF!</v>
      </c>
      <c r="K26" s="85">
        <f t="shared" si="4"/>
        <v>0</v>
      </c>
      <c r="L26" s="99" t="e">
        <f t="shared" si="5"/>
        <v>#REF!</v>
      </c>
    </row>
    <row r="27" spans="1:12" ht="16.5" customHeight="1" x14ac:dyDescent="0.25">
      <c r="A27" s="106">
        <v>102227</v>
      </c>
      <c r="B27" s="50" t="s">
        <v>74</v>
      </c>
      <c r="C27" s="33" t="s">
        <v>58</v>
      </c>
      <c r="D27" s="6" t="s">
        <v>17</v>
      </c>
      <c r="E27" s="62">
        <f>E26</f>
        <v>1.86</v>
      </c>
      <c r="F27" s="7">
        <v>24.3</v>
      </c>
      <c r="G27" s="49">
        <f t="shared" ref="G27:G48" si="6">(F27*$E$3)+F27</f>
        <v>30.333428476137936</v>
      </c>
      <c r="H27" s="7">
        <f>E27*G27</f>
        <v>56.420176965616562</v>
      </c>
      <c r="I27" s="86">
        <v>0</v>
      </c>
      <c r="J27" s="84" t="e">
        <f>I27+'orçamento lateral'!#REF!</f>
        <v>#REF!</v>
      </c>
      <c r="K27" s="85">
        <f t="shared" si="4"/>
        <v>0</v>
      </c>
      <c r="L27" s="99" t="e">
        <f t="shared" si="5"/>
        <v>#REF!</v>
      </c>
    </row>
    <row r="28" spans="1:12" ht="16.5" customHeight="1" x14ac:dyDescent="0.25">
      <c r="A28" s="98"/>
      <c r="B28" s="50"/>
      <c r="C28" s="69" t="s">
        <v>63</v>
      </c>
      <c r="D28" s="50"/>
      <c r="E28" s="60"/>
      <c r="F28" s="49"/>
      <c r="G28" s="49"/>
      <c r="H28" s="49"/>
      <c r="I28" s="86"/>
      <c r="J28" s="84"/>
      <c r="K28" s="85"/>
      <c r="L28" s="99"/>
    </row>
    <row r="29" spans="1:12" ht="16.5" customHeight="1" x14ac:dyDescent="0.25">
      <c r="A29" s="103">
        <v>102193</v>
      </c>
      <c r="B29" s="50" t="s">
        <v>75</v>
      </c>
      <c r="C29" s="52" t="s">
        <v>65</v>
      </c>
      <c r="D29" s="50" t="s">
        <v>17</v>
      </c>
      <c r="E29" s="60">
        <v>76.3</v>
      </c>
      <c r="F29" s="49">
        <v>12.83</v>
      </c>
      <c r="G29" s="49">
        <f t="shared" si="6"/>
        <v>16.015550919705749</v>
      </c>
      <c r="H29" s="49">
        <f>E29*G29</f>
        <v>1221.9865351735486</v>
      </c>
      <c r="I29" s="86">
        <v>0</v>
      </c>
      <c r="J29" s="84" t="e">
        <f>I29+'orçamento lateral'!#REF!</f>
        <v>#REF!</v>
      </c>
      <c r="K29" s="85">
        <f t="shared" si="4"/>
        <v>0</v>
      </c>
      <c r="L29" s="99" t="e">
        <f t="shared" si="5"/>
        <v>#REF!</v>
      </c>
    </row>
    <row r="30" spans="1:12" ht="16.5" customHeight="1" x14ac:dyDescent="0.25">
      <c r="A30" s="106">
        <v>102197</v>
      </c>
      <c r="B30" s="50" t="s">
        <v>76</v>
      </c>
      <c r="C30" s="33" t="s">
        <v>59</v>
      </c>
      <c r="D30" s="6" t="s">
        <v>17</v>
      </c>
      <c r="E30" s="62">
        <f>E29</f>
        <v>76.3</v>
      </c>
      <c r="F30" s="7">
        <v>31.1</v>
      </c>
      <c r="G30" s="49">
        <f t="shared" si="6"/>
        <v>38.821795292505755</v>
      </c>
      <c r="H30" s="7">
        <f>E30*G30</f>
        <v>2962.1029808181888</v>
      </c>
      <c r="I30" s="86">
        <v>0</v>
      </c>
      <c r="J30" s="84" t="e">
        <f>I30+'orçamento lateral'!#REF!</f>
        <v>#REF!</v>
      </c>
      <c r="K30" s="85">
        <f t="shared" si="4"/>
        <v>0</v>
      </c>
      <c r="L30" s="99" t="e">
        <f t="shared" si="5"/>
        <v>#REF!</v>
      </c>
    </row>
    <row r="31" spans="1:12" ht="16.5" customHeight="1" x14ac:dyDescent="0.25">
      <c r="A31" s="103">
        <v>102193</v>
      </c>
      <c r="B31" s="50" t="s">
        <v>77</v>
      </c>
      <c r="C31" s="33" t="s">
        <v>64</v>
      </c>
      <c r="D31" s="6" t="s">
        <v>17</v>
      </c>
      <c r="E31" s="62">
        <f>E30</f>
        <v>76.3</v>
      </c>
      <c r="F31" s="7">
        <v>12.83</v>
      </c>
      <c r="G31" s="49">
        <f t="shared" si="6"/>
        <v>16.015550919705749</v>
      </c>
      <c r="H31" s="7">
        <f>E31*G31</f>
        <v>1221.9865351735486</v>
      </c>
      <c r="I31" s="86">
        <v>0</v>
      </c>
      <c r="J31" s="84" t="e">
        <f>I31+'orçamento lateral'!#REF!</f>
        <v>#REF!</v>
      </c>
      <c r="K31" s="85">
        <f t="shared" si="4"/>
        <v>0</v>
      </c>
      <c r="L31" s="99" t="e">
        <f t="shared" si="5"/>
        <v>#REF!</v>
      </c>
    </row>
    <row r="32" spans="1:12" ht="16.5" customHeight="1" x14ac:dyDescent="0.25">
      <c r="A32" s="106">
        <v>102227</v>
      </c>
      <c r="B32" s="50" t="s">
        <v>78</v>
      </c>
      <c r="C32" s="33" t="s">
        <v>58</v>
      </c>
      <c r="D32" s="6" t="s">
        <v>17</v>
      </c>
      <c r="E32" s="62">
        <f>E31</f>
        <v>76.3</v>
      </c>
      <c r="F32" s="7">
        <v>24.3</v>
      </c>
      <c r="G32" s="49">
        <f t="shared" si="6"/>
        <v>30.333428476137936</v>
      </c>
      <c r="H32" s="7">
        <f>E32*G32</f>
        <v>2314.4405927293246</v>
      </c>
      <c r="I32" s="86">
        <v>0</v>
      </c>
      <c r="J32" s="84" t="e">
        <f>I32+'orçamento lateral'!#REF!</f>
        <v>#REF!</v>
      </c>
      <c r="K32" s="85">
        <f t="shared" si="4"/>
        <v>0</v>
      </c>
      <c r="L32" s="99" t="e">
        <f t="shared" si="5"/>
        <v>#REF!</v>
      </c>
    </row>
    <row r="33" spans="1:12" ht="16.5" customHeight="1" x14ac:dyDescent="0.25">
      <c r="A33" s="98"/>
      <c r="B33" s="50"/>
      <c r="C33" s="69" t="s">
        <v>85</v>
      </c>
      <c r="D33" s="6"/>
      <c r="E33" s="62"/>
      <c r="F33" s="7"/>
      <c r="G33" s="49"/>
      <c r="H33" s="7"/>
      <c r="I33" s="86"/>
      <c r="J33" s="84"/>
      <c r="K33" s="85"/>
      <c r="L33" s="99"/>
    </row>
    <row r="34" spans="1:12" ht="16.5" customHeight="1" x14ac:dyDescent="0.25">
      <c r="A34" s="98">
        <v>102488</v>
      </c>
      <c r="B34" s="50" t="s">
        <v>79</v>
      </c>
      <c r="C34" s="33" t="s">
        <v>87</v>
      </c>
      <c r="D34" s="6" t="s">
        <v>17</v>
      </c>
      <c r="E34" s="62">
        <v>73.239999999999995</v>
      </c>
      <c r="F34" s="7">
        <v>2.93</v>
      </c>
      <c r="G34" s="49">
        <f t="shared" si="6"/>
        <v>3.6574874664643686</v>
      </c>
      <c r="H34" s="7">
        <f>E34*G34</f>
        <v>267.87438204385035</v>
      </c>
      <c r="I34" s="86">
        <v>0</v>
      </c>
      <c r="J34" s="84" t="e">
        <f>I34+'orçamento lateral'!#REF!</f>
        <v>#REF!</v>
      </c>
      <c r="K34" s="85">
        <f t="shared" si="4"/>
        <v>0</v>
      </c>
      <c r="L34" s="99" t="e">
        <f t="shared" si="5"/>
        <v>#REF!</v>
      </c>
    </row>
    <row r="35" spans="1:12" ht="16.5" customHeight="1" x14ac:dyDescent="0.25">
      <c r="A35" s="98">
        <v>88485</v>
      </c>
      <c r="B35" s="50" t="s">
        <v>80</v>
      </c>
      <c r="C35" s="33" t="s">
        <v>88</v>
      </c>
      <c r="D35" s="6" t="s">
        <v>17</v>
      </c>
      <c r="E35" s="62">
        <f>E34</f>
        <v>73.239999999999995</v>
      </c>
      <c r="F35" s="7">
        <v>4.17</v>
      </c>
      <c r="G35" s="49">
        <f t="shared" si="6"/>
        <v>5.2053661212137943</v>
      </c>
      <c r="H35" s="7">
        <f>E35*G35</f>
        <v>381.24101471769825</v>
      </c>
      <c r="I35" s="86">
        <v>0</v>
      </c>
      <c r="J35" s="84" t="e">
        <f>I35+'orçamento lateral'!#REF!</f>
        <v>#REF!</v>
      </c>
      <c r="K35" s="85">
        <f t="shared" si="4"/>
        <v>0</v>
      </c>
      <c r="L35" s="99" t="e">
        <f t="shared" si="5"/>
        <v>#REF!</v>
      </c>
    </row>
    <row r="36" spans="1:12" ht="16.5" customHeight="1" x14ac:dyDescent="0.25">
      <c r="A36" s="98">
        <v>88489</v>
      </c>
      <c r="B36" s="50" t="s">
        <v>81</v>
      </c>
      <c r="C36" s="33" t="s">
        <v>97</v>
      </c>
      <c r="D36" s="6" t="s">
        <v>17</v>
      </c>
      <c r="E36" s="62">
        <f>E34</f>
        <v>73.239999999999995</v>
      </c>
      <c r="F36" s="7">
        <v>11.57</v>
      </c>
      <c r="G36" s="49">
        <f t="shared" si="6"/>
        <v>14.442706480202302</v>
      </c>
      <c r="H36" s="7">
        <f>E36*G36</f>
        <v>1057.7838226100166</v>
      </c>
      <c r="I36" s="86">
        <v>0</v>
      </c>
      <c r="J36" s="84" t="e">
        <f>I36+'orçamento lateral'!#REF!</f>
        <v>#REF!</v>
      </c>
      <c r="K36" s="85">
        <f t="shared" si="4"/>
        <v>0</v>
      </c>
      <c r="L36" s="99" t="e">
        <f t="shared" si="5"/>
        <v>#REF!</v>
      </c>
    </row>
    <row r="37" spans="1:12" ht="16.5" customHeight="1" x14ac:dyDescent="0.25">
      <c r="A37" s="103"/>
      <c r="B37" s="50"/>
      <c r="C37" s="69" t="s">
        <v>99</v>
      </c>
      <c r="D37" s="50"/>
      <c r="E37" s="60"/>
      <c r="F37" s="49"/>
      <c r="G37" s="49"/>
      <c r="H37" s="49"/>
      <c r="I37" s="86"/>
      <c r="J37" s="84"/>
      <c r="K37" s="85"/>
      <c r="L37" s="99"/>
    </row>
    <row r="38" spans="1:12" ht="16.5" customHeight="1" x14ac:dyDescent="0.25">
      <c r="A38" s="103">
        <v>102193</v>
      </c>
      <c r="B38" s="50" t="s">
        <v>82</v>
      </c>
      <c r="C38" s="33" t="s">
        <v>64</v>
      </c>
      <c r="D38" s="6" t="s">
        <v>17</v>
      </c>
      <c r="E38" s="62">
        <v>13</v>
      </c>
      <c r="F38" s="7">
        <v>12.83</v>
      </c>
      <c r="G38" s="49">
        <f>(F38*$E$3)+F38</f>
        <v>16.015550919705749</v>
      </c>
      <c r="H38" s="7">
        <f>E38*G38</f>
        <v>208.20216195617473</v>
      </c>
      <c r="I38" s="86">
        <v>0</v>
      </c>
      <c r="J38" s="84" t="e">
        <f>I38+'orçamento lateral'!#REF!</f>
        <v>#REF!</v>
      </c>
      <c r="K38" s="85">
        <f t="shared" si="4"/>
        <v>0</v>
      </c>
      <c r="L38" s="99" t="e">
        <f t="shared" si="5"/>
        <v>#REF!</v>
      </c>
    </row>
    <row r="39" spans="1:12" ht="16.5" customHeight="1" x14ac:dyDescent="0.25">
      <c r="A39" s="106">
        <v>102197</v>
      </c>
      <c r="B39" s="50" t="s">
        <v>89</v>
      </c>
      <c r="C39" s="33" t="s">
        <v>111</v>
      </c>
      <c r="D39" s="6" t="s">
        <v>17</v>
      </c>
      <c r="E39" s="62">
        <v>13</v>
      </c>
      <c r="F39" s="7">
        <v>31.1</v>
      </c>
      <c r="G39" s="49">
        <f>(F39*$E$3)+F39</f>
        <v>38.821795292505755</v>
      </c>
      <c r="H39" s="7">
        <f>E39*G39</f>
        <v>504.68333880257478</v>
      </c>
      <c r="I39" s="86">
        <v>0</v>
      </c>
      <c r="J39" s="84" t="e">
        <f>I39+'orçamento lateral'!#REF!</f>
        <v>#REF!</v>
      </c>
      <c r="K39" s="85">
        <f t="shared" si="4"/>
        <v>0</v>
      </c>
      <c r="L39" s="99" t="e">
        <f t="shared" si="5"/>
        <v>#REF!</v>
      </c>
    </row>
    <row r="40" spans="1:12" ht="16.5" customHeight="1" x14ac:dyDescent="0.25">
      <c r="A40" s="103">
        <v>102193</v>
      </c>
      <c r="B40" s="50" t="s">
        <v>90</v>
      </c>
      <c r="C40" s="33" t="s">
        <v>64</v>
      </c>
      <c r="D40" s="6" t="s">
        <v>17</v>
      </c>
      <c r="E40" s="62">
        <f>E39</f>
        <v>13</v>
      </c>
      <c r="F40" s="7">
        <v>12.83</v>
      </c>
      <c r="G40" s="49">
        <f>(F40*$E$3)+F40</f>
        <v>16.015550919705749</v>
      </c>
      <c r="H40" s="7">
        <f>E40*G40</f>
        <v>208.20216195617473</v>
      </c>
      <c r="I40" s="86">
        <v>0</v>
      </c>
      <c r="J40" s="84" t="e">
        <f>I40+'orçamento lateral'!#REF!</f>
        <v>#REF!</v>
      </c>
      <c r="K40" s="85">
        <f t="shared" si="4"/>
        <v>0</v>
      </c>
      <c r="L40" s="99" t="e">
        <f t="shared" si="5"/>
        <v>#REF!</v>
      </c>
    </row>
    <row r="41" spans="1:12" ht="16.5" customHeight="1" x14ac:dyDescent="0.25">
      <c r="A41" s="106">
        <v>102227</v>
      </c>
      <c r="B41" s="50" t="s">
        <v>91</v>
      </c>
      <c r="C41" s="33" t="s">
        <v>58</v>
      </c>
      <c r="D41" s="6" t="s">
        <v>17</v>
      </c>
      <c r="E41" s="62">
        <f>E40</f>
        <v>13</v>
      </c>
      <c r="F41" s="7">
        <v>24.3</v>
      </c>
      <c r="G41" s="49">
        <f t="shared" si="6"/>
        <v>30.333428476137936</v>
      </c>
      <c r="H41" s="7">
        <f>E41*G41</f>
        <v>394.33457018979317</v>
      </c>
      <c r="I41" s="86">
        <v>0</v>
      </c>
      <c r="J41" s="84" t="e">
        <f>I41+'orçamento lateral'!#REF!</f>
        <v>#REF!</v>
      </c>
      <c r="K41" s="85">
        <f t="shared" si="4"/>
        <v>0</v>
      </c>
      <c r="L41" s="99" t="e">
        <f t="shared" si="5"/>
        <v>#REF!</v>
      </c>
    </row>
    <row r="42" spans="1:12" ht="16.5" customHeight="1" x14ac:dyDescent="0.25">
      <c r="A42" s="98"/>
      <c r="B42" s="50"/>
      <c r="C42" s="70" t="s">
        <v>62</v>
      </c>
      <c r="D42" s="6"/>
      <c r="E42" s="62"/>
      <c r="F42" s="7"/>
      <c r="G42" s="49"/>
      <c r="H42" s="7"/>
      <c r="I42" s="86"/>
      <c r="J42" s="84"/>
      <c r="K42" s="85"/>
      <c r="L42" s="99"/>
    </row>
    <row r="43" spans="1:12" ht="16.5" customHeight="1" x14ac:dyDescent="0.25">
      <c r="A43" s="103">
        <v>100717</v>
      </c>
      <c r="B43" s="50" t="s">
        <v>114</v>
      </c>
      <c r="C43" s="33" t="s">
        <v>117</v>
      </c>
      <c r="D43" s="6" t="s">
        <v>17</v>
      </c>
      <c r="E43" s="62">
        <v>23.21</v>
      </c>
      <c r="F43" s="7">
        <v>9.18</v>
      </c>
      <c r="G43" s="49">
        <f t="shared" si="6"/>
        <v>11.459295202096554</v>
      </c>
      <c r="H43" s="7">
        <f t="shared" ref="H43:H48" si="7">E43*G43</f>
        <v>265.97024164066102</v>
      </c>
      <c r="I43" s="86">
        <v>0</v>
      </c>
      <c r="J43" s="84" t="e">
        <f>I43+'orçamento lateral'!#REF!</f>
        <v>#REF!</v>
      </c>
      <c r="K43" s="85">
        <f t="shared" ref="K43:K48" si="8">I43*H43</f>
        <v>0</v>
      </c>
      <c r="L43" s="99" t="e">
        <f t="shared" ref="L43:L48" si="9">J43*H43</f>
        <v>#REF!</v>
      </c>
    </row>
    <row r="44" spans="1:12" ht="16.5" customHeight="1" x14ac:dyDescent="0.25">
      <c r="A44" s="103">
        <v>100719</v>
      </c>
      <c r="B44" s="50" t="s">
        <v>115</v>
      </c>
      <c r="C44" s="33" t="s">
        <v>118</v>
      </c>
      <c r="D44" s="6" t="s">
        <v>17</v>
      </c>
      <c r="E44" s="62">
        <f>E43</f>
        <v>23.21</v>
      </c>
      <c r="F44" s="7">
        <v>10.9</v>
      </c>
      <c r="G44" s="49">
        <f t="shared" si="6"/>
        <v>13.606352690942531</v>
      </c>
      <c r="H44" s="7">
        <f t="shared" si="7"/>
        <v>315.80344595677616</v>
      </c>
      <c r="I44" s="86">
        <v>0</v>
      </c>
      <c r="J44" s="84" t="e">
        <f>I44+'orçamento lateral'!#REF!</f>
        <v>#REF!</v>
      </c>
      <c r="K44" s="85">
        <f t="shared" si="8"/>
        <v>0</v>
      </c>
      <c r="L44" s="99" t="e">
        <f t="shared" si="9"/>
        <v>#REF!</v>
      </c>
    </row>
    <row r="45" spans="1:12" ht="16.5" customHeight="1" x14ac:dyDescent="0.25">
      <c r="A45" s="106">
        <v>100745</v>
      </c>
      <c r="B45" s="50" t="s">
        <v>116</v>
      </c>
      <c r="C45" s="33" t="s">
        <v>119</v>
      </c>
      <c r="D45" s="6" t="s">
        <v>17</v>
      </c>
      <c r="E45" s="62">
        <f>E44</f>
        <v>23.21</v>
      </c>
      <c r="F45" s="7">
        <v>46.2</v>
      </c>
      <c r="G45" s="49">
        <f t="shared" si="6"/>
        <v>57.670962781793115</v>
      </c>
      <c r="H45" s="7">
        <f t="shared" si="7"/>
        <v>1338.5430461654182</v>
      </c>
      <c r="I45" s="86">
        <v>0</v>
      </c>
      <c r="J45" s="84" t="e">
        <f>I45+'orçamento lateral'!#REF!</f>
        <v>#REF!</v>
      </c>
      <c r="K45" s="85">
        <f t="shared" si="8"/>
        <v>0</v>
      </c>
      <c r="L45" s="99" t="e">
        <f t="shared" si="9"/>
        <v>#REF!</v>
      </c>
    </row>
    <row r="46" spans="1:12" ht="16.5" customHeight="1" x14ac:dyDescent="0.25">
      <c r="A46" s="103">
        <v>100717</v>
      </c>
      <c r="B46" s="50" t="s">
        <v>114</v>
      </c>
      <c r="C46" s="33" t="s">
        <v>68</v>
      </c>
      <c r="D46" s="6" t="s">
        <v>17</v>
      </c>
      <c r="E46" s="62">
        <v>22.45</v>
      </c>
      <c r="F46" s="7">
        <v>9.18</v>
      </c>
      <c r="G46" s="49">
        <f t="shared" si="6"/>
        <v>11.459295202096554</v>
      </c>
      <c r="H46" s="7">
        <f t="shared" si="7"/>
        <v>257.2611772870676</v>
      </c>
      <c r="I46" s="86">
        <v>0</v>
      </c>
      <c r="J46" s="84" t="e">
        <f>I46+'orçamento lateral'!#REF!</f>
        <v>#REF!</v>
      </c>
      <c r="K46" s="85">
        <f t="shared" si="8"/>
        <v>0</v>
      </c>
      <c r="L46" s="99" t="e">
        <f t="shared" si="9"/>
        <v>#REF!</v>
      </c>
    </row>
    <row r="47" spans="1:12" ht="16.5" customHeight="1" x14ac:dyDescent="0.25">
      <c r="A47" s="103">
        <v>100719</v>
      </c>
      <c r="B47" s="50" t="s">
        <v>115</v>
      </c>
      <c r="C47" s="33" t="s">
        <v>120</v>
      </c>
      <c r="D47" s="6" t="s">
        <v>17</v>
      </c>
      <c r="E47" s="62">
        <f>E46</f>
        <v>22.45</v>
      </c>
      <c r="F47" s="7">
        <v>10.9</v>
      </c>
      <c r="G47" s="49">
        <f t="shared" si="6"/>
        <v>13.606352690942531</v>
      </c>
      <c r="H47" s="7">
        <f t="shared" si="7"/>
        <v>305.46261791165983</v>
      </c>
      <c r="I47" s="86">
        <v>0</v>
      </c>
      <c r="J47" s="84" t="e">
        <f>I47+'orçamento lateral'!#REF!</f>
        <v>#REF!</v>
      </c>
      <c r="K47" s="85">
        <f t="shared" si="8"/>
        <v>0</v>
      </c>
      <c r="L47" s="99" t="e">
        <f t="shared" si="9"/>
        <v>#REF!</v>
      </c>
    </row>
    <row r="48" spans="1:12" ht="16.5" customHeight="1" x14ac:dyDescent="0.25">
      <c r="A48" s="106">
        <v>100745</v>
      </c>
      <c r="B48" s="50" t="s">
        <v>116</v>
      </c>
      <c r="C48" s="33" t="s">
        <v>121</v>
      </c>
      <c r="D48" s="6" t="s">
        <v>17</v>
      </c>
      <c r="E48" s="62">
        <f>E47</f>
        <v>22.45</v>
      </c>
      <c r="F48" s="7">
        <v>46.2</v>
      </c>
      <c r="G48" s="49">
        <f t="shared" si="6"/>
        <v>57.670962781793115</v>
      </c>
      <c r="H48" s="7">
        <f t="shared" si="7"/>
        <v>1294.7131144512555</v>
      </c>
      <c r="I48" s="86">
        <v>0</v>
      </c>
      <c r="J48" s="84" t="e">
        <f>I48+'orçamento lateral'!#REF!</f>
        <v>#REF!</v>
      </c>
      <c r="K48" s="85">
        <f t="shared" si="8"/>
        <v>0</v>
      </c>
      <c r="L48" s="99" t="e">
        <f t="shared" si="9"/>
        <v>#REF!</v>
      </c>
    </row>
    <row r="49" spans="1:12" ht="9" customHeight="1" x14ac:dyDescent="0.25">
      <c r="A49" s="107"/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108"/>
    </row>
    <row r="50" spans="1:12" ht="16.5" customHeight="1" x14ac:dyDescent="0.25">
      <c r="A50" s="96"/>
      <c r="B50" s="31">
        <v>5</v>
      </c>
      <c r="C50" s="31" t="s">
        <v>110</v>
      </c>
      <c r="D50" s="31"/>
      <c r="E50" s="59"/>
      <c r="F50" s="32"/>
      <c r="G50" s="32"/>
      <c r="H50" s="53">
        <f>SUM(H51:H52)</f>
        <v>8676.4480537593336</v>
      </c>
      <c r="I50" s="80"/>
      <c r="J50" s="81"/>
      <c r="K50" s="82">
        <f>SUM(K51:K52)</f>
        <v>8152.9754653508817</v>
      </c>
      <c r="L50" s="97" t="e">
        <f>SUM(L51:L52)</f>
        <v>#REF!</v>
      </c>
    </row>
    <row r="51" spans="1:12" ht="16.5" customHeight="1" x14ac:dyDescent="0.25">
      <c r="A51" s="103">
        <v>100665</v>
      </c>
      <c r="B51" s="50" t="s">
        <v>83</v>
      </c>
      <c r="C51" s="52" t="s">
        <v>113</v>
      </c>
      <c r="D51" s="50" t="s">
        <v>17</v>
      </c>
      <c r="E51" s="60">
        <v>5.52</v>
      </c>
      <c r="F51" s="49">
        <v>1183.21</v>
      </c>
      <c r="G51" s="49">
        <f>(F51*$E$3)+F51</f>
        <v>1476.9883089403772</v>
      </c>
      <c r="H51" s="49">
        <f>E51*G51</f>
        <v>8152.9754653508817</v>
      </c>
      <c r="I51" s="83">
        <v>1</v>
      </c>
      <c r="J51" s="84" t="e">
        <f>I51+'orçamento lateral'!#REF!</f>
        <v>#REF!</v>
      </c>
      <c r="K51" s="85">
        <f>I51*H51</f>
        <v>8152.9754653508817</v>
      </c>
      <c r="L51" s="99" t="e">
        <f>J51*H51</f>
        <v>#REF!</v>
      </c>
    </row>
    <row r="52" spans="1:12" ht="16.5" customHeight="1" x14ac:dyDescent="0.25">
      <c r="A52" s="103">
        <v>102151</v>
      </c>
      <c r="B52" s="50" t="s">
        <v>84</v>
      </c>
      <c r="C52" s="52" t="s">
        <v>112</v>
      </c>
      <c r="D52" s="50" t="s">
        <v>17</v>
      </c>
      <c r="E52" s="60">
        <v>2.4</v>
      </c>
      <c r="F52" s="49">
        <v>174.73</v>
      </c>
      <c r="G52" s="49">
        <f>(F52*$E$3)+F52</f>
        <v>218.11357850352186</v>
      </c>
      <c r="H52" s="49">
        <f>E52*G52</f>
        <v>523.47258840845245</v>
      </c>
      <c r="I52" s="86">
        <v>0</v>
      </c>
      <c r="J52" s="84" t="e">
        <f>I52+'orçamento lateral'!#REF!</f>
        <v>#REF!</v>
      </c>
      <c r="K52" s="85">
        <f>I52*H52</f>
        <v>0</v>
      </c>
      <c r="L52" s="99" t="e">
        <f>J52*H52</f>
        <v>#REF!</v>
      </c>
    </row>
    <row r="53" spans="1:12" ht="9" customHeight="1" x14ac:dyDescent="0.25">
      <c r="A53" s="107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108"/>
    </row>
    <row r="54" spans="1:12" ht="16.5" customHeight="1" x14ac:dyDescent="0.25">
      <c r="A54" s="96"/>
      <c r="B54" s="31">
        <v>7</v>
      </c>
      <c r="C54" s="31" t="s">
        <v>31</v>
      </c>
      <c r="D54" s="31"/>
      <c r="E54" s="59"/>
      <c r="F54" s="32"/>
      <c r="G54" s="32"/>
      <c r="H54" s="53">
        <f>SUM(H55:H55)</f>
        <v>22.843693049931041</v>
      </c>
      <c r="I54" s="80"/>
      <c r="J54" s="81"/>
      <c r="K54" s="82">
        <f>SUM(K55)</f>
        <v>0</v>
      </c>
      <c r="L54" s="97" t="e">
        <f>SUM(L55)</f>
        <v>#REF!</v>
      </c>
    </row>
    <row r="55" spans="1:12" ht="16.5" customHeight="1" x14ac:dyDescent="0.25">
      <c r="A55" s="103">
        <v>99805</v>
      </c>
      <c r="B55" s="50" t="s">
        <v>96</v>
      </c>
      <c r="C55" s="52" t="s">
        <v>102</v>
      </c>
      <c r="D55" s="50" t="s">
        <v>17</v>
      </c>
      <c r="E55" s="60">
        <v>2</v>
      </c>
      <c r="F55" s="49">
        <v>9.15</v>
      </c>
      <c r="G55" s="49">
        <f>(F55*$E$3)+F55</f>
        <v>11.42184652496552</v>
      </c>
      <c r="H55" s="49">
        <f>E55*G55</f>
        <v>22.843693049931041</v>
      </c>
      <c r="I55" s="83">
        <v>0</v>
      </c>
      <c r="J55" s="84" t="e">
        <f>I55+'orçamento lateral'!#REF!</f>
        <v>#REF!</v>
      </c>
      <c r="K55" s="85">
        <f>I55*H55</f>
        <v>0</v>
      </c>
      <c r="L55" s="99" t="e">
        <f>J55*H55</f>
        <v>#REF!</v>
      </c>
    </row>
    <row r="56" spans="1:12" ht="9" customHeight="1" thickBot="1" x14ac:dyDescent="0.3">
      <c r="A56" s="109"/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110"/>
    </row>
    <row r="57" spans="1:12" ht="16.5" customHeight="1" thickBot="1" x14ac:dyDescent="0.3">
      <c r="A57" s="111"/>
      <c r="B57" s="112"/>
      <c r="C57" s="112"/>
      <c r="D57" s="112"/>
      <c r="E57" s="113"/>
      <c r="F57" s="112"/>
      <c r="G57" s="114" t="s">
        <v>11</v>
      </c>
      <c r="H57" s="115">
        <f>H54+H50+H22+H14+H8</f>
        <v>64557.378349117876</v>
      </c>
      <c r="I57" s="38"/>
      <c r="J57" s="87" t="e">
        <f>L57/H57</f>
        <v>#REF!</v>
      </c>
      <c r="K57" s="123">
        <f>K54+K50+K22+K14+K8</f>
        <v>23890.649211693239</v>
      </c>
      <c r="L57" s="124" t="e">
        <f>L54+L50+L22+L14+L8</f>
        <v>#REF!</v>
      </c>
    </row>
  </sheetData>
  <mergeCells count="4">
    <mergeCell ref="A1:L1"/>
    <mergeCell ref="B3:C3"/>
    <mergeCell ref="A4:L4"/>
    <mergeCell ref="E5:H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topLeftCell="A34" workbookViewId="0">
      <selection activeCell="E12" sqref="E12"/>
    </sheetView>
  </sheetViews>
  <sheetFormatPr defaultRowHeight="15" x14ac:dyDescent="0.25"/>
  <cols>
    <col min="1" max="1" width="11.140625" customWidth="1"/>
    <col min="2" max="2" width="5" customWidth="1"/>
    <col min="3" max="3" width="64.85546875" customWidth="1"/>
    <col min="4" max="4" width="5.85546875" customWidth="1"/>
    <col min="5" max="5" width="8" style="63" customWidth="1"/>
    <col min="6" max="7" width="10" customWidth="1"/>
    <col min="8" max="8" width="13.85546875" customWidth="1"/>
  </cols>
  <sheetData>
    <row r="1" spans="1:8" ht="36.75" thickBot="1" x14ac:dyDescent="0.6">
      <c r="A1" s="146" t="s">
        <v>9</v>
      </c>
      <c r="B1" s="147"/>
      <c r="C1" s="147"/>
      <c r="D1" s="147"/>
      <c r="E1" s="147"/>
      <c r="F1" s="147"/>
      <c r="G1" s="147"/>
      <c r="H1" s="148"/>
    </row>
    <row r="2" spans="1:8" ht="16.5" customHeight="1" x14ac:dyDescent="0.25">
      <c r="A2" s="116" t="s">
        <v>10</v>
      </c>
      <c r="B2" s="117" t="s">
        <v>130</v>
      </c>
      <c r="D2" s="118" t="s">
        <v>13</v>
      </c>
      <c r="E2" s="133">
        <v>215.48</v>
      </c>
      <c r="F2" s="120" t="s">
        <v>17</v>
      </c>
      <c r="G2" t="s">
        <v>16</v>
      </c>
      <c r="H2" s="125">
        <v>46003</v>
      </c>
    </row>
    <row r="3" spans="1:8" ht="16.5" customHeight="1" thickBot="1" x14ac:dyDescent="0.3">
      <c r="A3" s="116" t="s">
        <v>12</v>
      </c>
      <c r="B3" s="149" t="s">
        <v>86</v>
      </c>
      <c r="C3" s="150"/>
      <c r="D3" s="118" t="s">
        <v>14</v>
      </c>
      <c r="E3" s="134">
        <f>BDI!E12</f>
        <v>0.24828923770114963</v>
      </c>
      <c r="F3" s="120"/>
      <c r="H3" s="91"/>
    </row>
    <row r="4" spans="1:8" ht="16.5" customHeight="1" thickBot="1" x14ac:dyDescent="0.35">
      <c r="A4" s="151" t="s">
        <v>144</v>
      </c>
      <c r="B4" s="152"/>
      <c r="C4" s="152"/>
      <c r="D4" s="152"/>
      <c r="E4" s="152"/>
      <c r="F4" s="152"/>
      <c r="G4" s="152"/>
      <c r="H4" s="153"/>
    </row>
    <row r="5" spans="1:8" ht="16.5" customHeight="1" x14ac:dyDescent="0.25">
      <c r="A5" s="94"/>
      <c r="E5" s="154" t="s">
        <v>8</v>
      </c>
      <c r="F5" s="155"/>
      <c r="G5" s="155"/>
      <c r="H5" s="157"/>
    </row>
    <row r="6" spans="1:8" ht="47.25" customHeight="1" x14ac:dyDescent="0.25">
      <c r="A6" s="92" t="s">
        <v>7</v>
      </c>
      <c r="B6" s="56" t="s">
        <v>2</v>
      </c>
      <c r="C6" s="56" t="s">
        <v>3</v>
      </c>
      <c r="D6" s="56" t="s">
        <v>1</v>
      </c>
      <c r="E6" s="57" t="s">
        <v>4</v>
      </c>
      <c r="F6" s="55" t="s">
        <v>5</v>
      </c>
      <c r="G6" s="55" t="s">
        <v>15</v>
      </c>
      <c r="H6" s="126" t="s">
        <v>6</v>
      </c>
    </row>
    <row r="7" spans="1:8" ht="9" customHeight="1" x14ac:dyDescent="0.25">
      <c r="A7" s="94"/>
      <c r="B7" s="2"/>
      <c r="C7" s="2"/>
      <c r="D7" s="2"/>
      <c r="E7" s="58"/>
      <c r="F7" s="2"/>
      <c r="G7" s="45"/>
      <c r="H7" s="127"/>
    </row>
    <row r="8" spans="1:8" ht="16.5" customHeight="1" x14ac:dyDescent="0.25">
      <c r="A8" s="96"/>
      <c r="B8" s="31">
        <v>1</v>
      </c>
      <c r="C8" s="31" t="s">
        <v>52</v>
      </c>
      <c r="D8" s="31"/>
      <c r="E8" s="59"/>
      <c r="F8" s="32"/>
      <c r="G8" s="51"/>
      <c r="H8" s="128">
        <f>SUM(H9:H12)</f>
        <v>3438.1099999999997</v>
      </c>
    </row>
    <row r="9" spans="1:8" ht="16.5" customHeight="1" x14ac:dyDescent="0.25">
      <c r="A9" s="98">
        <v>97640</v>
      </c>
      <c r="B9" s="50" t="s">
        <v>0</v>
      </c>
      <c r="C9" s="50" t="s">
        <v>135</v>
      </c>
      <c r="D9" s="50" t="s">
        <v>18</v>
      </c>
      <c r="E9" s="60">
        <v>12</v>
      </c>
      <c r="F9" s="49">
        <v>2.27</v>
      </c>
      <c r="G9" s="49">
        <f>ROUND((F9*$E$3)+F9,2)</f>
        <v>2.83</v>
      </c>
      <c r="H9" s="129">
        <f>ROUND(E9*G9,2)</f>
        <v>33.96</v>
      </c>
    </row>
    <row r="10" spans="1:8" ht="16.5" customHeight="1" x14ac:dyDescent="0.25">
      <c r="A10" s="98">
        <v>97643</v>
      </c>
      <c r="B10" s="50" t="s">
        <v>92</v>
      </c>
      <c r="C10" s="50" t="s">
        <v>107</v>
      </c>
      <c r="D10" s="50" t="s">
        <v>17</v>
      </c>
      <c r="E10" s="60">
        <v>49.47</v>
      </c>
      <c r="F10" s="49">
        <v>28.22</v>
      </c>
      <c r="G10" s="49">
        <f t="shared" ref="G10:G12" si="0">ROUND((F10*$E$3)+F10,2)</f>
        <v>35.229999999999997</v>
      </c>
      <c r="H10" s="129">
        <f t="shared" ref="H10:H12" si="1">ROUND(E10*G10,2)</f>
        <v>1742.83</v>
      </c>
    </row>
    <row r="11" spans="1:8" ht="16.5" customHeight="1" x14ac:dyDescent="0.25">
      <c r="A11" s="98">
        <v>104803</v>
      </c>
      <c r="B11" s="50" t="s">
        <v>57</v>
      </c>
      <c r="C11" s="50" t="s">
        <v>136</v>
      </c>
      <c r="D11" s="50" t="s">
        <v>18</v>
      </c>
      <c r="E11" s="60">
        <v>18.57</v>
      </c>
      <c r="F11" s="49">
        <v>5.0599999999999996</v>
      </c>
      <c r="G11" s="49">
        <f t="shared" si="0"/>
        <v>6.32</v>
      </c>
      <c r="H11" s="129">
        <f t="shared" si="1"/>
        <v>117.36</v>
      </c>
    </row>
    <row r="12" spans="1:8" ht="16.5" customHeight="1" x14ac:dyDescent="0.25">
      <c r="A12" s="98">
        <v>102234</v>
      </c>
      <c r="B12" s="50" t="s">
        <v>104</v>
      </c>
      <c r="C12" s="50" t="s">
        <v>98</v>
      </c>
      <c r="D12" s="50" t="s">
        <v>17</v>
      </c>
      <c r="E12" s="60">
        <v>49.47</v>
      </c>
      <c r="F12" s="49">
        <v>25</v>
      </c>
      <c r="G12" s="49">
        <f t="shared" si="0"/>
        <v>31.21</v>
      </c>
      <c r="H12" s="129">
        <f t="shared" si="1"/>
        <v>1543.96</v>
      </c>
    </row>
    <row r="13" spans="1:8" ht="9" customHeight="1" x14ac:dyDescent="0.25">
      <c r="A13" s="100"/>
      <c r="B13" s="88"/>
      <c r="C13" s="88"/>
      <c r="D13" s="88"/>
      <c r="E13" s="88"/>
      <c r="F13" s="88"/>
      <c r="G13" s="88"/>
      <c r="H13" s="101"/>
    </row>
    <row r="14" spans="1:8" ht="16.5" customHeight="1" x14ac:dyDescent="0.25">
      <c r="A14" s="102"/>
      <c r="B14" s="47">
        <v>2</v>
      </c>
      <c r="C14" s="47" t="s">
        <v>61</v>
      </c>
      <c r="D14" s="47"/>
      <c r="E14" s="65"/>
      <c r="F14" s="48"/>
      <c r="G14" s="66"/>
      <c r="H14" s="130">
        <f>SUM(H15:H20)</f>
        <v>25963.499999999996</v>
      </c>
    </row>
    <row r="15" spans="1:8" ht="16.5" customHeight="1" x14ac:dyDescent="0.25">
      <c r="A15" s="103">
        <v>96369</v>
      </c>
      <c r="B15" s="50" t="s">
        <v>55</v>
      </c>
      <c r="C15" s="52" t="s">
        <v>108</v>
      </c>
      <c r="D15" s="50" t="s">
        <v>17</v>
      </c>
      <c r="E15" s="60">
        <v>49.47</v>
      </c>
      <c r="F15" s="49">
        <v>36.700000000000003</v>
      </c>
      <c r="G15" s="49">
        <f>ROUND((F15*$E$3)+F15,2)</f>
        <v>45.81</v>
      </c>
      <c r="H15" s="129">
        <f>ROUND(E15*G15,2)</f>
        <v>2266.2199999999998</v>
      </c>
    </row>
    <row r="16" spans="1:8" ht="16.5" customHeight="1" x14ac:dyDescent="0.25">
      <c r="A16" s="103" t="s">
        <v>95</v>
      </c>
      <c r="B16" s="50" t="s">
        <v>56</v>
      </c>
      <c r="C16" s="52" t="s">
        <v>93</v>
      </c>
      <c r="D16" s="50" t="s">
        <v>17</v>
      </c>
      <c r="E16" s="60">
        <v>49.47</v>
      </c>
      <c r="F16" s="49">
        <v>320.5</v>
      </c>
      <c r="G16" s="49">
        <f t="shared" ref="G16:G20" si="2">ROUND((F16*$E$3)+F16,2)</f>
        <v>400.08</v>
      </c>
      <c r="H16" s="129">
        <f t="shared" ref="H16:H20" si="3">ROUND(E16*G16,2)</f>
        <v>19791.96</v>
      </c>
    </row>
    <row r="17" spans="1:8" ht="16.5" customHeight="1" x14ac:dyDescent="0.25">
      <c r="A17" s="104">
        <v>96374</v>
      </c>
      <c r="B17" s="50" t="s">
        <v>53</v>
      </c>
      <c r="C17" s="33" t="s">
        <v>134</v>
      </c>
      <c r="D17" s="6" t="s">
        <v>18</v>
      </c>
      <c r="E17" s="62">
        <v>10.6</v>
      </c>
      <c r="F17" s="7">
        <v>28.6</v>
      </c>
      <c r="G17" s="49">
        <f t="shared" si="2"/>
        <v>35.700000000000003</v>
      </c>
      <c r="H17" s="129">
        <f t="shared" si="3"/>
        <v>378.42</v>
      </c>
    </row>
    <row r="18" spans="1:8" ht="16.5" customHeight="1" x14ac:dyDescent="0.25">
      <c r="A18" s="104">
        <v>100327</v>
      </c>
      <c r="B18" s="50" t="s">
        <v>54</v>
      </c>
      <c r="C18" s="33" t="s">
        <v>137</v>
      </c>
      <c r="D18" s="6" t="s">
        <v>17</v>
      </c>
      <c r="E18" s="62">
        <v>18.579999999999998</v>
      </c>
      <c r="F18" s="7">
        <v>9.9700000000000006</v>
      </c>
      <c r="G18" s="49">
        <f t="shared" si="2"/>
        <v>12.45</v>
      </c>
      <c r="H18" s="129">
        <f t="shared" si="3"/>
        <v>231.32</v>
      </c>
    </row>
    <row r="19" spans="1:8" ht="16.5" customHeight="1" x14ac:dyDescent="0.25">
      <c r="A19" s="105">
        <v>96365</v>
      </c>
      <c r="B19" s="50" t="s">
        <v>94</v>
      </c>
      <c r="C19" s="68" t="s">
        <v>101</v>
      </c>
      <c r="D19" s="46" t="s">
        <v>17</v>
      </c>
      <c r="E19" s="61">
        <v>6.5</v>
      </c>
      <c r="F19" s="64">
        <v>190.13</v>
      </c>
      <c r="G19" s="49">
        <f t="shared" si="2"/>
        <v>237.34</v>
      </c>
      <c r="H19" s="129">
        <f t="shared" si="3"/>
        <v>1542.71</v>
      </c>
    </row>
    <row r="20" spans="1:8" ht="16.5" customHeight="1" x14ac:dyDescent="0.25">
      <c r="A20" s="105">
        <v>96374</v>
      </c>
      <c r="B20" s="50" t="s">
        <v>100</v>
      </c>
      <c r="C20" s="68" t="s">
        <v>138</v>
      </c>
      <c r="D20" s="46" t="s">
        <v>18</v>
      </c>
      <c r="E20" s="61">
        <v>49.1</v>
      </c>
      <c r="F20" s="64">
        <v>28.6</v>
      </c>
      <c r="G20" s="49">
        <f t="shared" si="2"/>
        <v>35.700000000000003</v>
      </c>
      <c r="H20" s="129">
        <f t="shared" si="3"/>
        <v>1752.87</v>
      </c>
    </row>
    <row r="21" spans="1:8" ht="9" customHeight="1" x14ac:dyDescent="0.25">
      <c r="A21" s="100"/>
      <c r="B21" s="88"/>
      <c r="C21" s="88"/>
      <c r="D21" s="88"/>
      <c r="E21" s="88"/>
      <c r="F21" s="88"/>
      <c r="G21" s="88"/>
      <c r="H21" s="101"/>
    </row>
    <row r="22" spans="1:8" ht="16.5" customHeight="1" x14ac:dyDescent="0.25">
      <c r="A22" s="96"/>
      <c r="B22" s="31">
        <v>3</v>
      </c>
      <c r="C22" s="31" t="s">
        <v>66</v>
      </c>
      <c r="D22" s="31"/>
      <c r="E22" s="59"/>
      <c r="F22" s="32"/>
      <c r="G22" s="32"/>
      <c r="H22" s="128">
        <f>SUM(H24:H45)</f>
        <v>9766.25</v>
      </c>
    </row>
    <row r="23" spans="1:8" ht="16.5" customHeight="1" x14ac:dyDescent="0.25">
      <c r="A23" s="103"/>
      <c r="B23" s="50"/>
      <c r="C23" s="69" t="s">
        <v>106</v>
      </c>
      <c r="D23" s="50"/>
      <c r="E23" s="60"/>
      <c r="F23" s="49"/>
      <c r="G23" s="49"/>
      <c r="H23" s="129"/>
    </row>
    <row r="24" spans="1:8" ht="16.5" customHeight="1" x14ac:dyDescent="0.25">
      <c r="A24" s="103">
        <v>102193</v>
      </c>
      <c r="B24" s="50" t="s">
        <v>71</v>
      </c>
      <c r="C24" s="33" t="s">
        <v>64</v>
      </c>
      <c r="D24" s="6" t="s">
        <v>17</v>
      </c>
      <c r="E24" s="62">
        <v>10</v>
      </c>
      <c r="F24" s="7">
        <v>2.2200000000000002</v>
      </c>
      <c r="G24" s="49">
        <f>ROUND((F24*$E$3)+F24,2)</f>
        <v>2.77</v>
      </c>
      <c r="H24" s="129">
        <f>ROUND(E24*G24,2)</f>
        <v>27.7</v>
      </c>
    </row>
    <row r="25" spans="1:8" ht="16.5" customHeight="1" x14ac:dyDescent="0.25">
      <c r="A25" s="106">
        <v>102197</v>
      </c>
      <c r="B25" s="50" t="s">
        <v>72</v>
      </c>
      <c r="C25" s="33" t="s">
        <v>60</v>
      </c>
      <c r="D25" s="6" t="s">
        <v>17</v>
      </c>
      <c r="E25" s="62">
        <v>10</v>
      </c>
      <c r="F25" s="7">
        <v>30.13</v>
      </c>
      <c r="G25" s="49">
        <f t="shared" ref="G25:G27" si="4">ROUND((F25*$E$3)+F25,2)</f>
        <v>37.61</v>
      </c>
      <c r="H25" s="129">
        <f t="shared" ref="H25:H27" si="5">ROUND(E25*G25,2)</f>
        <v>376.1</v>
      </c>
    </row>
    <row r="26" spans="1:8" ht="16.5" customHeight="1" x14ac:dyDescent="0.25">
      <c r="A26" s="103">
        <v>102193</v>
      </c>
      <c r="B26" s="50" t="s">
        <v>73</v>
      </c>
      <c r="C26" s="33" t="s">
        <v>64</v>
      </c>
      <c r="D26" s="6" t="s">
        <v>17</v>
      </c>
      <c r="E26" s="62">
        <v>10</v>
      </c>
      <c r="F26" s="7">
        <f>F24</f>
        <v>2.2200000000000002</v>
      </c>
      <c r="G26" s="49">
        <f t="shared" si="4"/>
        <v>2.77</v>
      </c>
      <c r="H26" s="129">
        <f t="shared" si="5"/>
        <v>27.7</v>
      </c>
    </row>
    <row r="27" spans="1:8" ht="16.5" customHeight="1" x14ac:dyDescent="0.25">
      <c r="A27" s="106">
        <v>102227</v>
      </c>
      <c r="B27" s="50" t="s">
        <v>74</v>
      </c>
      <c r="C27" s="33" t="s">
        <v>58</v>
      </c>
      <c r="D27" s="6" t="s">
        <v>17</v>
      </c>
      <c r="E27" s="62">
        <v>10</v>
      </c>
      <c r="F27" s="7">
        <v>27.25</v>
      </c>
      <c r="G27" s="49">
        <f t="shared" si="4"/>
        <v>34.020000000000003</v>
      </c>
      <c r="H27" s="129">
        <f t="shared" si="5"/>
        <v>340.2</v>
      </c>
    </row>
    <row r="28" spans="1:8" ht="16.5" customHeight="1" x14ac:dyDescent="0.25">
      <c r="A28" s="98"/>
      <c r="B28" s="50"/>
      <c r="C28" s="69" t="s">
        <v>141</v>
      </c>
      <c r="D28" s="50"/>
      <c r="E28" s="60"/>
      <c r="F28" s="49"/>
      <c r="G28" s="49"/>
      <c r="H28" s="129"/>
    </row>
    <row r="29" spans="1:8" ht="16.5" customHeight="1" x14ac:dyDescent="0.25">
      <c r="A29" s="103">
        <v>102193</v>
      </c>
      <c r="B29" s="50" t="s">
        <v>75</v>
      </c>
      <c r="C29" s="52" t="s">
        <v>65</v>
      </c>
      <c r="D29" s="50" t="s">
        <v>17</v>
      </c>
      <c r="E29" s="60">
        <v>63.34</v>
      </c>
      <c r="F29" s="49">
        <f>F24</f>
        <v>2.2200000000000002</v>
      </c>
      <c r="G29" s="49">
        <f>ROUND((F29*$E$3)+F29,2)</f>
        <v>2.77</v>
      </c>
      <c r="H29" s="129">
        <f>ROUND(E29*G29,2)</f>
        <v>175.45</v>
      </c>
    </row>
    <row r="30" spans="1:8" ht="16.5" customHeight="1" x14ac:dyDescent="0.25">
      <c r="A30" s="106">
        <v>102197</v>
      </c>
      <c r="B30" s="50" t="s">
        <v>76</v>
      </c>
      <c r="C30" s="33" t="s">
        <v>59</v>
      </c>
      <c r="D30" s="6" t="s">
        <v>17</v>
      </c>
      <c r="E30" s="62">
        <f>E29</f>
        <v>63.34</v>
      </c>
      <c r="F30" s="7">
        <f>F25</f>
        <v>30.13</v>
      </c>
      <c r="G30" s="49">
        <f t="shared" ref="G30:G32" si="6">ROUND((F30*$E$3)+F30,2)</f>
        <v>37.61</v>
      </c>
      <c r="H30" s="129">
        <f t="shared" ref="H30:H32" si="7">ROUND(E30*G30,2)</f>
        <v>2382.2199999999998</v>
      </c>
    </row>
    <row r="31" spans="1:8" ht="16.5" customHeight="1" x14ac:dyDescent="0.25">
      <c r="A31" s="103">
        <v>102193</v>
      </c>
      <c r="B31" s="50" t="s">
        <v>77</v>
      </c>
      <c r="C31" s="33" t="s">
        <v>64</v>
      </c>
      <c r="D31" s="6" t="s">
        <v>17</v>
      </c>
      <c r="E31" s="62">
        <f>E30</f>
        <v>63.34</v>
      </c>
      <c r="F31" s="7">
        <f>F29</f>
        <v>2.2200000000000002</v>
      </c>
      <c r="G31" s="49">
        <f t="shared" si="6"/>
        <v>2.77</v>
      </c>
      <c r="H31" s="129">
        <f t="shared" si="7"/>
        <v>175.45</v>
      </c>
    </row>
    <row r="32" spans="1:8" ht="16.5" customHeight="1" x14ac:dyDescent="0.25">
      <c r="A32" s="106">
        <v>102227</v>
      </c>
      <c r="B32" s="50" t="s">
        <v>78</v>
      </c>
      <c r="C32" s="33" t="s">
        <v>58</v>
      </c>
      <c r="D32" s="6" t="s">
        <v>17</v>
      </c>
      <c r="E32" s="62">
        <f>E31</f>
        <v>63.34</v>
      </c>
      <c r="F32" s="7">
        <f>F27</f>
        <v>27.25</v>
      </c>
      <c r="G32" s="49">
        <f t="shared" si="6"/>
        <v>34.020000000000003</v>
      </c>
      <c r="H32" s="129">
        <f t="shared" si="7"/>
        <v>2154.83</v>
      </c>
    </row>
    <row r="33" spans="1:8" ht="16.5" customHeight="1" x14ac:dyDescent="0.25">
      <c r="A33" s="98"/>
      <c r="B33" s="50"/>
      <c r="C33" s="69" t="s">
        <v>85</v>
      </c>
      <c r="D33" s="6"/>
      <c r="E33" s="62"/>
      <c r="F33" s="7"/>
      <c r="G33" s="49"/>
      <c r="H33" s="131"/>
    </row>
    <row r="34" spans="1:8" ht="16.5" customHeight="1" x14ac:dyDescent="0.25">
      <c r="A34" s="98">
        <v>102488</v>
      </c>
      <c r="B34" s="50" t="s">
        <v>79</v>
      </c>
      <c r="C34" s="33" t="s">
        <v>87</v>
      </c>
      <c r="D34" s="6" t="s">
        <v>17</v>
      </c>
      <c r="E34" s="62">
        <v>73.239999999999995</v>
      </c>
      <c r="F34" s="7">
        <v>2.93</v>
      </c>
      <c r="G34" s="49">
        <f>ROUND((F34*$E$3)+F34,2)</f>
        <v>3.66</v>
      </c>
      <c r="H34" s="129">
        <f>ROUND(E34*G34,2)</f>
        <v>268.06</v>
      </c>
    </row>
    <row r="35" spans="1:8" ht="16.5" customHeight="1" x14ac:dyDescent="0.25">
      <c r="A35" s="98">
        <v>88485</v>
      </c>
      <c r="B35" s="50" t="s">
        <v>80</v>
      </c>
      <c r="C35" s="33" t="s">
        <v>88</v>
      </c>
      <c r="D35" s="6" t="s">
        <v>17</v>
      </c>
      <c r="E35" s="62">
        <f>E34</f>
        <v>73.239999999999995</v>
      </c>
      <c r="F35" s="7">
        <v>3.97</v>
      </c>
      <c r="G35" s="49">
        <f t="shared" ref="G35:G36" si="8">ROUND((F35*$E$3)+F35,2)</f>
        <v>4.96</v>
      </c>
      <c r="H35" s="129">
        <f t="shared" ref="H35:H36" si="9">ROUND(E35*G35,2)</f>
        <v>363.27</v>
      </c>
    </row>
    <row r="36" spans="1:8" ht="16.5" customHeight="1" x14ac:dyDescent="0.25">
      <c r="A36" s="98">
        <v>88489</v>
      </c>
      <c r="B36" s="50" t="s">
        <v>81</v>
      </c>
      <c r="C36" s="33" t="s">
        <v>97</v>
      </c>
      <c r="D36" s="6" t="s">
        <v>17</v>
      </c>
      <c r="E36" s="62">
        <f>E34</f>
        <v>73.239999999999995</v>
      </c>
      <c r="F36" s="7">
        <v>14.3</v>
      </c>
      <c r="G36" s="49">
        <f t="shared" si="8"/>
        <v>17.850000000000001</v>
      </c>
      <c r="H36" s="129">
        <f t="shared" si="9"/>
        <v>1307.33</v>
      </c>
    </row>
    <row r="37" spans="1:8" ht="16.5" customHeight="1" x14ac:dyDescent="0.25">
      <c r="A37" s="103"/>
      <c r="B37" s="50"/>
      <c r="C37" s="69" t="s">
        <v>99</v>
      </c>
      <c r="D37" s="50"/>
      <c r="E37" s="60"/>
      <c r="F37" s="49"/>
      <c r="G37" s="49"/>
      <c r="H37" s="129"/>
    </row>
    <row r="38" spans="1:8" ht="16.5" customHeight="1" x14ac:dyDescent="0.25">
      <c r="A38" s="103">
        <v>102193</v>
      </c>
      <c r="B38" s="50" t="s">
        <v>82</v>
      </c>
      <c r="C38" s="33" t="s">
        <v>64</v>
      </c>
      <c r="D38" s="6" t="s">
        <v>17</v>
      </c>
      <c r="E38" s="62">
        <v>11.4</v>
      </c>
      <c r="F38" s="7">
        <f>F24</f>
        <v>2.2200000000000002</v>
      </c>
      <c r="G38" s="49">
        <f>ROUND((F38*$E$3)+F38,2)</f>
        <v>2.77</v>
      </c>
      <c r="H38" s="129">
        <f>ROUND(E38*G38,2)</f>
        <v>31.58</v>
      </c>
    </row>
    <row r="39" spans="1:8" ht="16.5" customHeight="1" x14ac:dyDescent="0.25">
      <c r="A39" s="106">
        <v>102197</v>
      </c>
      <c r="B39" s="50" t="s">
        <v>89</v>
      </c>
      <c r="C39" s="33" t="s">
        <v>111</v>
      </c>
      <c r="D39" s="6" t="s">
        <v>17</v>
      </c>
      <c r="E39" s="62">
        <v>11.4</v>
      </c>
      <c r="F39" s="7">
        <f>F25</f>
        <v>30.13</v>
      </c>
      <c r="G39" s="49">
        <f t="shared" ref="G39:G41" si="10">ROUND((F39*$E$3)+F39,2)</f>
        <v>37.61</v>
      </c>
      <c r="H39" s="129">
        <f t="shared" ref="H39:H41" si="11">ROUND(E39*G39,2)</f>
        <v>428.75</v>
      </c>
    </row>
    <row r="40" spans="1:8" ht="16.5" customHeight="1" x14ac:dyDescent="0.25">
      <c r="A40" s="103">
        <v>102193</v>
      </c>
      <c r="B40" s="50" t="s">
        <v>90</v>
      </c>
      <c r="C40" s="33" t="s">
        <v>64</v>
      </c>
      <c r="D40" s="6" t="s">
        <v>17</v>
      </c>
      <c r="E40" s="62">
        <f>E39</f>
        <v>11.4</v>
      </c>
      <c r="F40" s="7">
        <f>F38</f>
        <v>2.2200000000000002</v>
      </c>
      <c r="G40" s="49">
        <f t="shared" si="10"/>
        <v>2.77</v>
      </c>
      <c r="H40" s="129">
        <f t="shared" si="11"/>
        <v>31.58</v>
      </c>
    </row>
    <row r="41" spans="1:8" ht="16.5" customHeight="1" x14ac:dyDescent="0.25">
      <c r="A41" s="106">
        <v>102227</v>
      </c>
      <c r="B41" s="50" t="s">
        <v>91</v>
      </c>
      <c r="C41" s="33" t="s">
        <v>58</v>
      </c>
      <c r="D41" s="6" t="s">
        <v>17</v>
      </c>
      <c r="E41" s="62">
        <f>E40</f>
        <v>11.4</v>
      </c>
      <c r="F41" s="7">
        <f>F27</f>
        <v>27.25</v>
      </c>
      <c r="G41" s="49">
        <f t="shared" si="10"/>
        <v>34.020000000000003</v>
      </c>
      <c r="H41" s="129">
        <f t="shared" si="11"/>
        <v>387.83</v>
      </c>
    </row>
    <row r="42" spans="1:8" ht="16.5" customHeight="1" x14ac:dyDescent="0.25">
      <c r="A42" s="98"/>
      <c r="B42" s="50"/>
      <c r="C42" s="70" t="s">
        <v>62</v>
      </c>
      <c r="D42" s="6"/>
      <c r="E42" s="62"/>
      <c r="F42" s="7"/>
      <c r="G42" s="49"/>
      <c r="H42" s="131"/>
    </row>
    <row r="43" spans="1:8" ht="16.5" customHeight="1" x14ac:dyDescent="0.25">
      <c r="A43" s="103">
        <v>100717</v>
      </c>
      <c r="B43" s="50" t="s">
        <v>114</v>
      </c>
      <c r="C43" s="33" t="s">
        <v>68</v>
      </c>
      <c r="D43" s="6" t="s">
        <v>17</v>
      </c>
      <c r="E43" s="62">
        <v>21.42</v>
      </c>
      <c r="F43" s="7">
        <v>10.51</v>
      </c>
      <c r="G43" s="49">
        <f>ROUND((F43*$E$3)+F43,2)</f>
        <v>13.12</v>
      </c>
      <c r="H43" s="129">
        <f>ROUND(E43*G43,2)</f>
        <v>281.02999999999997</v>
      </c>
    </row>
    <row r="44" spans="1:8" ht="16.5" customHeight="1" x14ac:dyDescent="0.25">
      <c r="A44" s="103">
        <v>100719</v>
      </c>
      <c r="B44" s="50" t="s">
        <v>115</v>
      </c>
      <c r="C44" s="33" t="s">
        <v>139</v>
      </c>
      <c r="D44" s="6" t="s">
        <v>17</v>
      </c>
      <c r="E44" s="62">
        <f>E43</f>
        <v>21.42</v>
      </c>
      <c r="F44" s="7">
        <v>11.56</v>
      </c>
      <c r="G44" s="49">
        <f t="shared" ref="G44:G45" si="12">ROUND((F44*$E$3)+F44,2)</f>
        <v>14.43</v>
      </c>
      <c r="H44" s="129">
        <f t="shared" ref="H44:H45" si="13">ROUND(E44*G44,2)</f>
        <v>309.08999999999997</v>
      </c>
    </row>
    <row r="45" spans="1:8" ht="16.5" customHeight="1" x14ac:dyDescent="0.25">
      <c r="A45" s="106">
        <v>100745</v>
      </c>
      <c r="B45" s="50" t="s">
        <v>116</v>
      </c>
      <c r="C45" s="33" t="s">
        <v>140</v>
      </c>
      <c r="D45" s="6" t="s">
        <v>17</v>
      </c>
      <c r="E45" s="62">
        <f>E44</f>
        <v>21.42</v>
      </c>
      <c r="F45" s="7">
        <v>26.11</v>
      </c>
      <c r="G45" s="49">
        <f t="shared" si="12"/>
        <v>32.590000000000003</v>
      </c>
      <c r="H45" s="129">
        <f t="shared" si="13"/>
        <v>698.08</v>
      </c>
    </row>
    <row r="46" spans="1:8" ht="9" customHeight="1" x14ac:dyDescent="0.25">
      <c r="A46" s="107"/>
      <c r="B46" s="89"/>
      <c r="C46" s="89"/>
      <c r="D46" s="89"/>
      <c r="E46" s="89"/>
      <c r="F46" s="89"/>
      <c r="G46" s="89"/>
      <c r="H46" s="108"/>
    </row>
    <row r="47" spans="1:8" ht="16.5" customHeight="1" x14ac:dyDescent="0.25">
      <c r="A47" s="96"/>
      <c r="B47" s="31">
        <v>4</v>
      </c>
      <c r="C47" s="31" t="s">
        <v>110</v>
      </c>
      <c r="D47" s="31"/>
      <c r="E47" s="59"/>
      <c r="F47" s="32"/>
      <c r="G47" s="32"/>
      <c r="H47" s="128">
        <f>SUM(H48:H52)</f>
        <v>15951.630000000001</v>
      </c>
    </row>
    <row r="48" spans="1:8" ht="16.5" customHeight="1" x14ac:dyDescent="0.25">
      <c r="A48" s="103">
        <v>100665</v>
      </c>
      <c r="B48" s="50" t="s">
        <v>131</v>
      </c>
      <c r="C48" s="52" t="s">
        <v>142</v>
      </c>
      <c r="D48" s="50" t="s">
        <v>17</v>
      </c>
      <c r="E48" s="60">
        <v>6.5</v>
      </c>
      <c r="F48" s="49">
        <v>1036.19</v>
      </c>
      <c r="G48" s="49">
        <f>ROUND((F48*$E$3)+F48,2)</f>
        <v>1293.46</v>
      </c>
      <c r="H48" s="129">
        <f>ROUND(E48*G48,2)</f>
        <v>8407.49</v>
      </c>
    </row>
    <row r="49" spans="1:8" ht="16.5" customHeight="1" x14ac:dyDescent="0.25">
      <c r="A49" s="103">
        <v>102151</v>
      </c>
      <c r="B49" s="50" t="s">
        <v>132</v>
      </c>
      <c r="C49" s="52" t="s">
        <v>112</v>
      </c>
      <c r="D49" s="50" t="s">
        <v>17</v>
      </c>
      <c r="E49" s="60">
        <v>4.8</v>
      </c>
      <c r="F49" s="49">
        <v>139.49</v>
      </c>
      <c r="G49" s="49">
        <f t="shared" ref="G49:G52" si="14">ROUND((F49*$E$3)+F49,2)</f>
        <v>174.12</v>
      </c>
      <c r="H49" s="129">
        <f t="shared" ref="H49:H52" si="15">ROUND(E49*G49,2)</f>
        <v>835.78</v>
      </c>
    </row>
    <row r="50" spans="1:8" s="145" customFormat="1" ht="33" customHeight="1" x14ac:dyDescent="0.25">
      <c r="A50" s="139">
        <v>90798</v>
      </c>
      <c r="B50" s="140" t="s">
        <v>133</v>
      </c>
      <c r="C50" s="141" t="s">
        <v>146</v>
      </c>
      <c r="D50" s="140" t="s">
        <v>143</v>
      </c>
      <c r="E50" s="142">
        <v>2</v>
      </c>
      <c r="F50" s="143">
        <v>1344.07</v>
      </c>
      <c r="G50" s="143">
        <f t="shared" si="14"/>
        <v>1677.79</v>
      </c>
      <c r="H50" s="144">
        <f t="shared" si="15"/>
        <v>3355.58</v>
      </c>
    </row>
    <row r="51" spans="1:8" ht="16.5" customHeight="1" x14ac:dyDescent="0.25">
      <c r="A51" s="139">
        <v>3429</v>
      </c>
      <c r="B51" s="140" t="s">
        <v>147</v>
      </c>
      <c r="C51" s="141" t="s">
        <v>149</v>
      </c>
      <c r="D51" s="140" t="s">
        <v>17</v>
      </c>
      <c r="E51" s="142">
        <v>1</v>
      </c>
      <c r="F51" s="143">
        <v>666.52</v>
      </c>
      <c r="G51" s="49">
        <f t="shared" si="14"/>
        <v>832.01</v>
      </c>
      <c r="H51" s="129">
        <f t="shared" si="15"/>
        <v>832.01</v>
      </c>
    </row>
    <row r="52" spans="1:8" ht="16.5" customHeight="1" x14ac:dyDescent="0.25">
      <c r="A52" s="135">
        <v>100694</v>
      </c>
      <c r="B52" s="140" t="s">
        <v>148</v>
      </c>
      <c r="C52" s="137" t="s">
        <v>145</v>
      </c>
      <c r="D52" s="136" t="s">
        <v>143</v>
      </c>
      <c r="E52" s="136">
        <v>1</v>
      </c>
      <c r="F52" s="138">
        <v>2019.38</v>
      </c>
      <c r="G52" s="49">
        <f t="shared" si="14"/>
        <v>2520.77</v>
      </c>
      <c r="H52" s="129">
        <f t="shared" si="15"/>
        <v>2520.77</v>
      </c>
    </row>
    <row r="53" spans="1:8" ht="9" customHeight="1" x14ac:dyDescent="0.25">
      <c r="A53" s="107"/>
      <c r="B53" s="89"/>
      <c r="C53" s="89"/>
      <c r="D53" s="89"/>
      <c r="E53" s="89"/>
      <c r="F53" s="89"/>
      <c r="G53" s="89"/>
      <c r="H53" s="108"/>
    </row>
    <row r="54" spans="1:8" ht="16.5" customHeight="1" x14ac:dyDescent="0.25">
      <c r="A54" s="96"/>
      <c r="B54" s="31">
        <v>5</v>
      </c>
      <c r="C54" s="31" t="s">
        <v>31</v>
      </c>
      <c r="D54" s="31"/>
      <c r="E54" s="59"/>
      <c r="F54" s="32"/>
      <c r="G54" s="32"/>
      <c r="H54" s="128">
        <f>SUM(H55:H55)</f>
        <v>227.78</v>
      </c>
    </row>
    <row r="55" spans="1:8" ht="16.5" customHeight="1" x14ac:dyDescent="0.25">
      <c r="A55" s="103">
        <v>99805</v>
      </c>
      <c r="B55" s="50" t="s">
        <v>83</v>
      </c>
      <c r="C55" s="52" t="s">
        <v>102</v>
      </c>
      <c r="D55" s="50" t="s">
        <v>17</v>
      </c>
      <c r="E55" s="60">
        <v>15.37</v>
      </c>
      <c r="F55" s="49">
        <v>11.87</v>
      </c>
      <c r="G55" s="49">
        <f>ROUND((F55*$E$3)+F55,2)</f>
        <v>14.82</v>
      </c>
      <c r="H55" s="129">
        <f>ROUND(E55*G55,2)</f>
        <v>227.78</v>
      </c>
    </row>
    <row r="56" spans="1:8" ht="9" customHeight="1" x14ac:dyDescent="0.25">
      <c r="A56" s="109"/>
      <c r="B56" s="90"/>
      <c r="C56" s="90"/>
      <c r="D56" s="90"/>
      <c r="E56" s="90"/>
      <c r="F56" s="90"/>
      <c r="G56" s="90"/>
      <c r="H56" s="110"/>
    </row>
    <row r="57" spans="1:8" ht="16.5" customHeight="1" thickBot="1" x14ac:dyDescent="0.3">
      <c r="A57" s="111"/>
      <c r="B57" s="112"/>
      <c r="C57" s="112"/>
      <c r="D57" s="112"/>
      <c r="E57" s="113"/>
      <c r="F57" s="112"/>
      <c r="G57" s="114" t="s">
        <v>11</v>
      </c>
      <c r="H57" s="132">
        <f>H54+H47+H22+H14+H8</f>
        <v>55347.270000000004</v>
      </c>
    </row>
  </sheetData>
  <mergeCells count="4">
    <mergeCell ref="A4:H4"/>
    <mergeCell ref="B3:C3"/>
    <mergeCell ref="E5:H5"/>
    <mergeCell ref="A1:H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5"/>
  <sheetViews>
    <sheetView zoomScale="85" zoomScaleNormal="85" workbookViewId="0">
      <selection activeCell="K3" sqref="K3"/>
    </sheetView>
  </sheetViews>
  <sheetFormatPr defaultRowHeight="15" x14ac:dyDescent="0.25"/>
  <cols>
    <col min="1" max="1" width="6" style="2" customWidth="1"/>
    <col min="2" max="2" width="43.85546875" customWidth="1"/>
    <col min="3" max="3" width="11.28515625" customWidth="1"/>
    <col min="4" max="17" width="8.42578125" customWidth="1"/>
  </cols>
  <sheetData>
    <row r="1" spans="1:17" ht="36.75" thickBot="1" x14ac:dyDescent="0.6">
      <c r="A1" s="165" t="s">
        <v>9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7"/>
    </row>
    <row r="2" spans="1:17" x14ac:dyDescent="0.25">
      <c r="A2" s="22" t="s">
        <v>10</v>
      </c>
      <c r="B2" s="168" t="str">
        <f>'orçamento lateral'!B2</f>
        <v>REVITALIZAÇÃO LATERAL OESTE DA CAPELA BOM JESUS</v>
      </c>
      <c r="C2" s="168"/>
      <c r="D2" s="168"/>
      <c r="E2" s="168"/>
      <c r="F2" s="23"/>
      <c r="G2" s="24"/>
      <c r="H2" s="24"/>
      <c r="I2" s="25"/>
      <c r="J2" s="24" t="s">
        <v>13</v>
      </c>
      <c r="K2" s="71">
        <f>'orçamento lateral'!E2</f>
        <v>215.48</v>
      </c>
      <c r="L2" s="24"/>
      <c r="M2" s="24"/>
      <c r="N2" s="24"/>
      <c r="O2" s="24"/>
      <c r="P2" s="24"/>
      <c r="Q2" s="72"/>
    </row>
    <row r="3" spans="1:17" ht="15.75" thickBot="1" x14ac:dyDescent="0.3">
      <c r="A3" s="26" t="s">
        <v>12</v>
      </c>
      <c r="B3" s="169" t="str">
        <f>'orçamento lateral'!B3:C3</f>
        <v>AV. CENTRAL JACUI</v>
      </c>
      <c r="C3" s="169"/>
      <c r="D3" s="169"/>
      <c r="E3" s="169"/>
      <c r="F3" s="27"/>
      <c r="G3" s="28"/>
      <c r="H3" s="28"/>
      <c r="I3" s="28"/>
      <c r="J3" s="28"/>
      <c r="K3" s="28"/>
      <c r="L3" s="28"/>
      <c r="M3" s="28"/>
      <c r="N3" s="28"/>
      <c r="O3" s="28"/>
      <c r="P3" s="28"/>
      <c r="Q3" s="29"/>
    </row>
    <row r="4" spans="1:17" ht="19.5" thickBot="1" x14ac:dyDescent="0.35">
      <c r="A4" s="151" t="s">
        <v>30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3"/>
    </row>
    <row r="5" spans="1:17" ht="14.25" customHeight="1" thickBot="1" x14ac:dyDescent="0.3">
      <c r="B5" s="2"/>
      <c r="C5" s="2"/>
      <c r="D5" s="2"/>
      <c r="E5" s="2"/>
      <c r="F5" s="2"/>
      <c r="G5" s="2"/>
      <c r="H5" s="2"/>
      <c r="I5" s="2"/>
      <c r="J5" s="5"/>
      <c r="K5" s="1"/>
      <c r="L5" s="1"/>
      <c r="M5" s="1"/>
    </row>
    <row r="6" spans="1:17" ht="14.25" customHeight="1" x14ac:dyDescent="0.25">
      <c r="A6" s="170" t="s">
        <v>19</v>
      </c>
      <c r="B6" s="171"/>
      <c r="C6" s="174" t="s">
        <v>29</v>
      </c>
      <c r="D6" s="176" t="s">
        <v>25</v>
      </c>
      <c r="E6" s="177"/>
      <c r="F6" s="176" t="s">
        <v>26</v>
      </c>
      <c r="G6" s="177"/>
      <c r="H6" s="176" t="s">
        <v>27</v>
      </c>
      <c r="I6" s="177"/>
      <c r="J6" s="176" t="s">
        <v>28</v>
      </c>
      <c r="K6" s="177"/>
      <c r="L6" s="176" t="s">
        <v>122</v>
      </c>
      <c r="M6" s="177"/>
      <c r="N6" s="176" t="s">
        <v>123</v>
      </c>
      <c r="O6" s="177"/>
      <c r="P6" s="176" t="s">
        <v>124</v>
      </c>
      <c r="Q6" s="177"/>
    </row>
    <row r="7" spans="1:17" ht="14.25" customHeight="1" x14ac:dyDescent="0.25">
      <c r="A7" s="172"/>
      <c r="B7" s="173"/>
      <c r="C7" s="175"/>
      <c r="D7" s="15" t="s">
        <v>20</v>
      </c>
      <c r="E7" s="16" t="s">
        <v>21</v>
      </c>
      <c r="F7" s="15" t="s">
        <v>20</v>
      </c>
      <c r="G7" s="16" t="s">
        <v>21</v>
      </c>
      <c r="H7" s="15" t="s">
        <v>20</v>
      </c>
      <c r="I7" s="16" t="s">
        <v>21</v>
      </c>
      <c r="J7" s="15" t="s">
        <v>20</v>
      </c>
      <c r="K7" s="16" t="s">
        <v>21</v>
      </c>
      <c r="L7" s="15" t="s">
        <v>20</v>
      </c>
      <c r="M7" s="16" t="s">
        <v>21</v>
      </c>
      <c r="N7" s="15" t="s">
        <v>20</v>
      </c>
      <c r="O7" s="16" t="s">
        <v>21</v>
      </c>
      <c r="P7" s="15" t="s">
        <v>20</v>
      </c>
      <c r="Q7" s="16" t="s">
        <v>21</v>
      </c>
    </row>
    <row r="8" spans="1:17" ht="14.25" customHeight="1" x14ac:dyDescent="0.25">
      <c r="A8" s="34">
        <v>1</v>
      </c>
      <c r="B8" s="35" t="str">
        <f>'orçamento lateral'!C8</f>
        <v>SERVIÇOES PRELIMINARES E GERAIS</v>
      </c>
      <c r="C8" s="17">
        <f>'orçamento lateral'!H8</f>
        <v>3438.1099999999997</v>
      </c>
      <c r="D8" s="9">
        <v>0.5</v>
      </c>
      <c r="E8" s="10">
        <f>D8</f>
        <v>0.5</v>
      </c>
      <c r="F8" s="9">
        <v>0.5</v>
      </c>
      <c r="G8" s="10">
        <f>E8+F8</f>
        <v>1</v>
      </c>
      <c r="H8" s="9"/>
      <c r="I8" s="10">
        <f>G8+H8</f>
        <v>1</v>
      </c>
      <c r="J8" s="9"/>
      <c r="K8" s="10">
        <f>I8+J8</f>
        <v>1</v>
      </c>
      <c r="L8" s="9"/>
      <c r="M8" s="10">
        <f>K8+L8</f>
        <v>1</v>
      </c>
      <c r="N8" s="9"/>
      <c r="O8" s="10">
        <f>M8+N8</f>
        <v>1</v>
      </c>
      <c r="P8" s="9"/>
      <c r="Q8" s="10">
        <f>O8+P8</f>
        <v>1</v>
      </c>
    </row>
    <row r="9" spans="1:17" ht="14.25" customHeight="1" x14ac:dyDescent="0.25">
      <c r="A9" s="34">
        <f>A8+1</f>
        <v>2</v>
      </c>
      <c r="B9" s="35" t="str">
        <f>'orçamento lateral'!C14</f>
        <v>FECHAMENTO E ESTRUTURA</v>
      </c>
      <c r="C9" s="17">
        <f>'orçamento lateral'!H14</f>
        <v>25963.499999999996</v>
      </c>
      <c r="D9" s="9">
        <v>0.4</v>
      </c>
      <c r="E9" s="10">
        <f>D9</f>
        <v>0.4</v>
      </c>
      <c r="F9" s="9">
        <v>0.6</v>
      </c>
      <c r="G9" s="10">
        <f>E9+F9</f>
        <v>1</v>
      </c>
      <c r="H9" s="9"/>
      <c r="I9" s="10">
        <f>G9+H9</f>
        <v>1</v>
      </c>
      <c r="J9" s="9"/>
      <c r="K9" s="10">
        <f>I9+J9</f>
        <v>1</v>
      </c>
      <c r="L9" s="9"/>
      <c r="M9" s="10">
        <f>K9+L9</f>
        <v>1</v>
      </c>
      <c r="N9" s="9"/>
      <c r="O9" s="10">
        <f>M9+N9</f>
        <v>1</v>
      </c>
      <c r="P9" s="9"/>
      <c r="Q9" s="10">
        <f>O9+P9</f>
        <v>1</v>
      </c>
    </row>
    <row r="10" spans="1:17" ht="14.25" customHeight="1" x14ac:dyDescent="0.25">
      <c r="A10" s="34">
        <v>3</v>
      </c>
      <c r="B10" s="35" t="str">
        <f>'orçamento lateral'!C22</f>
        <v>PINTURA e PREPARAÇÃO</v>
      </c>
      <c r="C10" s="17">
        <f>'orçamento lateral'!H22</f>
        <v>9766.25</v>
      </c>
      <c r="D10" s="9">
        <v>0</v>
      </c>
      <c r="E10" s="10">
        <f>D10</f>
        <v>0</v>
      </c>
      <c r="F10" s="9">
        <v>0.5</v>
      </c>
      <c r="G10" s="10">
        <f>E10+F10</f>
        <v>0.5</v>
      </c>
      <c r="H10" s="9">
        <v>0.5</v>
      </c>
      <c r="I10" s="10">
        <f>G10+H10</f>
        <v>1</v>
      </c>
      <c r="J10" s="9"/>
      <c r="K10" s="10">
        <f>I10+J10</f>
        <v>1</v>
      </c>
      <c r="L10" s="9"/>
      <c r="M10" s="10">
        <f>K10+L10</f>
        <v>1</v>
      </c>
      <c r="N10" s="9"/>
      <c r="O10" s="10">
        <f>M10+N10</f>
        <v>1</v>
      </c>
      <c r="P10" s="9"/>
      <c r="Q10" s="10">
        <f>O10+P10</f>
        <v>1</v>
      </c>
    </row>
    <row r="11" spans="1:17" ht="14.25" customHeight="1" x14ac:dyDescent="0.25">
      <c r="A11" s="34">
        <v>4</v>
      </c>
      <c r="B11" s="73" t="str">
        <f>'orçamento lateral'!C47</f>
        <v>ESQUADRIAS</v>
      </c>
      <c r="C11" s="17">
        <f>'orçamento lateral'!H47</f>
        <v>15951.630000000001</v>
      </c>
      <c r="D11" s="9">
        <v>0</v>
      </c>
      <c r="E11" s="10">
        <f>D11</f>
        <v>0</v>
      </c>
      <c r="F11" s="9">
        <v>0.3</v>
      </c>
      <c r="G11" s="10">
        <f>E11+F11</f>
        <v>0.3</v>
      </c>
      <c r="H11" s="9">
        <v>0.5</v>
      </c>
      <c r="I11" s="10">
        <f>G11+H11</f>
        <v>0.8</v>
      </c>
      <c r="J11" s="9">
        <v>0.2</v>
      </c>
      <c r="K11" s="10">
        <f>I11+J11</f>
        <v>1</v>
      </c>
      <c r="L11" s="9"/>
      <c r="M11" s="10">
        <f>K11+L11</f>
        <v>1</v>
      </c>
      <c r="N11" s="9"/>
      <c r="O11" s="10">
        <f>M11+N11</f>
        <v>1</v>
      </c>
      <c r="P11" s="9"/>
      <c r="Q11" s="10">
        <f>O11+P11</f>
        <v>1</v>
      </c>
    </row>
    <row r="12" spans="1:17" ht="14.25" customHeight="1" x14ac:dyDescent="0.25">
      <c r="A12" s="34">
        <v>5</v>
      </c>
      <c r="B12" s="35" t="str">
        <f>'orçamento lateral'!C54</f>
        <v>SERVIÇOS COMPLEMENTARES</v>
      </c>
      <c r="C12" s="17">
        <f>'orçamento lateral'!H54</f>
        <v>227.78</v>
      </c>
      <c r="D12" s="9">
        <v>0</v>
      </c>
      <c r="E12" s="10">
        <f>D12</f>
        <v>0</v>
      </c>
      <c r="F12" s="9"/>
      <c r="G12" s="10">
        <f>E12+F12</f>
        <v>0</v>
      </c>
      <c r="H12" s="9"/>
      <c r="I12" s="10">
        <f>G12+H12</f>
        <v>0</v>
      </c>
      <c r="J12" s="9">
        <v>1</v>
      </c>
      <c r="K12" s="10">
        <f>I12+J12</f>
        <v>1</v>
      </c>
      <c r="L12" s="9"/>
      <c r="M12" s="10">
        <f>K12+L12</f>
        <v>1</v>
      </c>
      <c r="N12" s="9"/>
      <c r="O12" s="10">
        <f>M12+N12</f>
        <v>1</v>
      </c>
      <c r="P12" s="9"/>
      <c r="Q12" s="10">
        <f>O12+P12</f>
        <v>1</v>
      </c>
    </row>
    <row r="13" spans="1:17" ht="14.25" customHeight="1" x14ac:dyDescent="0.25">
      <c r="A13" s="34"/>
      <c r="B13" s="35"/>
      <c r="C13" s="17"/>
      <c r="D13" s="9"/>
      <c r="E13" s="10"/>
      <c r="F13" s="9"/>
      <c r="G13" s="10"/>
      <c r="H13" s="9"/>
      <c r="I13" s="10"/>
      <c r="J13" s="9"/>
      <c r="K13" s="10"/>
      <c r="L13" s="9"/>
      <c r="M13" s="10"/>
      <c r="N13" s="9"/>
      <c r="O13" s="10"/>
      <c r="P13" s="9"/>
      <c r="Q13" s="10"/>
    </row>
    <row r="14" spans="1:17" ht="14.25" customHeight="1" x14ac:dyDescent="0.25">
      <c r="A14" s="34"/>
      <c r="B14" s="35"/>
      <c r="C14" s="17"/>
      <c r="D14" s="9"/>
      <c r="E14" s="10"/>
      <c r="F14" s="9"/>
      <c r="G14" s="10"/>
      <c r="H14" s="9"/>
      <c r="I14" s="10"/>
      <c r="J14" s="9"/>
      <c r="K14" s="10"/>
      <c r="L14" s="9"/>
      <c r="M14" s="10"/>
      <c r="N14" s="9"/>
      <c r="O14" s="10"/>
      <c r="P14" s="9"/>
      <c r="Q14" s="10"/>
    </row>
    <row r="15" spans="1:17" ht="14.25" customHeight="1" x14ac:dyDescent="0.25">
      <c r="A15" s="34"/>
      <c r="B15" s="35"/>
      <c r="C15" s="17"/>
      <c r="D15" s="9"/>
      <c r="E15" s="10"/>
      <c r="F15" s="9"/>
      <c r="G15" s="10"/>
      <c r="H15" s="9"/>
      <c r="I15" s="10"/>
      <c r="J15" s="9"/>
      <c r="K15" s="10"/>
      <c r="L15" s="9"/>
      <c r="M15" s="10"/>
      <c r="N15" s="9"/>
      <c r="O15" s="10"/>
      <c r="P15" s="9"/>
      <c r="Q15" s="10"/>
    </row>
    <row r="16" spans="1:17" ht="14.25" customHeight="1" x14ac:dyDescent="0.25">
      <c r="A16" s="34"/>
      <c r="B16" s="35"/>
      <c r="C16" s="17"/>
      <c r="D16" s="9"/>
      <c r="E16" s="10"/>
      <c r="F16" s="9"/>
      <c r="G16" s="10"/>
      <c r="H16" s="9"/>
      <c r="I16" s="10"/>
      <c r="J16" s="9"/>
      <c r="K16" s="10"/>
      <c r="L16" s="9"/>
      <c r="M16" s="10"/>
      <c r="N16" s="9"/>
      <c r="O16" s="10"/>
      <c r="P16" s="9"/>
      <c r="Q16" s="10"/>
    </row>
    <row r="17" spans="1:17" ht="14.25" customHeight="1" thickBot="1" x14ac:dyDescent="0.3">
      <c r="A17" s="163" t="s">
        <v>22</v>
      </c>
      <c r="B17" s="164"/>
      <c r="C17" s="18"/>
      <c r="D17" s="13">
        <f>D18/P19</f>
        <v>0.21870012739562403</v>
      </c>
      <c r="E17" s="14">
        <f>D17</f>
        <v>0.21870012739562403</v>
      </c>
      <c r="F17" s="13">
        <f>F18/P19</f>
        <v>0.48721046223237385</v>
      </c>
      <c r="G17" s="14">
        <f>E17+F17</f>
        <v>0.70591058962799791</v>
      </c>
      <c r="H17" s="13">
        <f>H18/P19</f>
        <v>0.23233196506349818</v>
      </c>
      <c r="I17" s="14">
        <f>G17+H17</f>
        <v>0.93824255469149609</v>
      </c>
      <c r="J17" s="13">
        <f>J18/P19</f>
        <v>6.1757445308503939E-2</v>
      </c>
      <c r="K17" s="14">
        <f>I17+J17</f>
        <v>1</v>
      </c>
      <c r="L17" s="13">
        <f>L18/P19</f>
        <v>0</v>
      </c>
      <c r="M17" s="14">
        <f>K17+L17</f>
        <v>1</v>
      </c>
      <c r="N17" s="13">
        <f>N18/P19</f>
        <v>0</v>
      </c>
      <c r="O17" s="14">
        <f>M17+N17</f>
        <v>1</v>
      </c>
      <c r="P17" s="13">
        <f>P18/P19</f>
        <v>0</v>
      </c>
      <c r="Q17" s="14">
        <f>O17+P17</f>
        <v>1</v>
      </c>
    </row>
    <row r="18" spans="1:17" ht="14.25" customHeight="1" thickBot="1" x14ac:dyDescent="0.3">
      <c r="A18" s="11"/>
      <c r="B18" s="12" t="s">
        <v>23</v>
      </c>
      <c r="C18" s="19"/>
      <c r="D18" s="160">
        <f>(C8*D8)+(C9*D9)+(C10*D10)+(C11*D11)+(C12*D12)+(C13*D13)+C14*D14</f>
        <v>12104.455</v>
      </c>
      <c r="E18" s="161"/>
      <c r="F18" s="160">
        <f>(C8*F8)+(C9*F9)+(C10*F10)+(C11*F11)+(C12*F12)+(C13*F13)+C14*F14</f>
        <v>26965.768999999997</v>
      </c>
      <c r="G18" s="161"/>
      <c r="H18" s="160">
        <f>(C8*H8)+(C9*H9)+(C10*H10)+(C11*H11)+(C12*H12)+(C13*H13)+C14*H14</f>
        <v>12858.94</v>
      </c>
      <c r="I18" s="161"/>
      <c r="J18" s="160">
        <f>(C8*J8)+(C9*J9)+(C10*J10)+(C11*J11)+(C12*J12)+(C13*J13)+(C14*J14)</f>
        <v>3418.1060000000007</v>
      </c>
      <c r="K18" s="161"/>
      <c r="L18" s="160">
        <f>(C8*L8)+(C9*L9)+(C10*L10)+(C11*L11)+(C12*L12)+(C13*L13)+(C14*L14)</f>
        <v>0</v>
      </c>
      <c r="M18" s="161"/>
      <c r="N18" s="160">
        <f>(C8*N8)+(C9*N9)+(C10*N10)+(C11*N11)+(C12*N12)+(C13*N13)+(C14*N14)</f>
        <v>0</v>
      </c>
      <c r="O18" s="161"/>
      <c r="P18" s="160">
        <f>(C8*P8)+(C9*P9)+(C10*P10)+(C11*P11)+(C12*P12)+(C13*P13)+(C14*P14)</f>
        <v>0</v>
      </c>
      <c r="Q18" s="161"/>
    </row>
    <row r="19" spans="1:17" ht="14.25" customHeight="1" thickBot="1" x14ac:dyDescent="0.3">
      <c r="A19" s="11"/>
      <c r="B19" s="21" t="s">
        <v>24</v>
      </c>
      <c r="C19" s="20">
        <f>'orçamento lateral'!H57</f>
        <v>55347.270000000004</v>
      </c>
      <c r="D19" s="158">
        <f>D18</f>
        <v>12104.455</v>
      </c>
      <c r="E19" s="159"/>
      <c r="F19" s="158">
        <f>F18+D19</f>
        <v>39070.223999999995</v>
      </c>
      <c r="G19" s="159"/>
      <c r="H19" s="158">
        <f>H18+F19</f>
        <v>51929.163999999997</v>
      </c>
      <c r="I19" s="159"/>
      <c r="J19" s="158">
        <f>J18+H19</f>
        <v>55347.27</v>
      </c>
      <c r="K19" s="159"/>
      <c r="L19" s="158">
        <f>L18+J19</f>
        <v>55347.27</v>
      </c>
      <c r="M19" s="159"/>
      <c r="N19" s="158">
        <f>N18+L19</f>
        <v>55347.27</v>
      </c>
      <c r="O19" s="159"/>
      <c r="P19" s="158">
        <f>P18+N19</f>
        <v>55347.27</v>
      </c>
      <c r="Q19" s="159"/>
    </row>
    <row r="20" spans="1:17" ht="14.25" customHeight="1" x14ac:dyDescent="0.25">
      <c r="B20" s="2"/>
      <c r="C20" s="2"/>
      <c r="D20" s="2"/>
      <c r="E20" s="2"/>
      <c r="F20" s="2"/>
      <c r="G20" s="2"/>
      <c r="H20" s="2"/>
      <c r="I20" s="2"/>
      <c r="J20" s="5"/>
      <c r="K20" s="1"/>
      <c r="L20" s="1"/>
      <c r="M20" s="1"/>
    </row>
    <row r="21" spans="1:17" ht="15.75" x14ac:dyDescent="0.25">
      <c r="A21" s="4"/>
      <c r="B21" s="3"/>
      <c r="C21" s="3"/>
      <c r="D21" s="3"/>
    </row>
    <row r="22" spans="1:17" x14ac:dyDescent="0.25">
      <c r="C22" s="74"/>
    </row>
    <row r="24" spans="1:17" x14ac:dyDescent="0.25">
      <c r="D24" s="8"/>
      <c r="H24" s="162"/>
      <c r="I24" s="162"/>
      <c r="J24" s="162"/>
      <c r="K24" s="162"/>
    </row>
    <row r="25" spans="1:17" x14ac:dyDescent="0.25">
      <c r="D25" s="8"/>
      <c r="H25" s="162"/>
      <c r="I25" s="162"/>
      <c r="J25" s="162"/>
      <c r="K25" s="162"/>
    </row>
  </sheetData>
  <mergeCells count="30">
    <mergeCell ref="A1:Q1"/>
    <mergeCell ref="B2:E2"/>
    <mergeCell ref="B3:E3"/>
    <mergeCell ref="A4:Q4"/>
    <mergeCell ref="A6:B7"/>
    <mergeCell ref="C6:C7"/>
    <mergeCell ref="D6:E6"/>
    <mergeCell ref="F6:G6"/>
    <mergeCell ref="H6:I6"/>
    <mergeCell ref="J6:K6"/>
    <mergeCell ref="L6:M6"/>
    <mergeCell ref="N6:O6"/>
    <mergeCell ref="P6:Q6"/>
    <mergeCell ref="A17:B17"/>
    <mergeCell ref="D18:E18"/>
    <mergeCell ref="F18:G18"/>
    <mergeCell ref="H18:I18"/>
    <mergeCell ref="J18:K18"/>
    <mergeCell ref="L18:M18"/>
    <mergeCell ref="N18:O18"/>
    <mergeCell ref="H24:K24"/>
    <mergeCell ref="H25:K25"/>
    <mergeCell ref="P18:Q18"/>
    <mergeCell ref="N19:O19"/>
    <mergeCell ref="P19:Q19"/>
    <mergeCell ref="D19:E19"/>
    <mergeCell ref="F19:G19"/>
    <mergeCell ref="H19:I19"/>
    <mergeCell ref="J19:K19"/>
    <mergeCell ref="L19:M1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3"/>
  <sheetViews>
    <sheetView workbookViewId="0">
      <selection activeCell="E8" sqref="E8"/>
    </sheetView>
  </sheetViews>
  <sheetFormatPr defaultRowHeight="15" x14ac:dyDescent="0.25"/>
  <cols>
    <col min="2" max="2" width="19.85546875" customWidth="1"/>
    <col min="3" max="3" width="37.85546875" customWidth="1"/>
    <col min="4" max="4" width="7.28515625" customWidth="1"/>
  </cols>
  <sheetData>
    <row r="1" spans="2:5" ht="15.75" thickBot="1" x14ac:dyDescent="0.3"/>
    <row r="2" spans="2:5" ht="15.75" thickBot="1" x14ac:dyDescent="0.3">
      <c r="B2" s="178" t="s">
        <v>32</v>
      </c>
      <c r="C2" s="180"/>
      <c r="D2" s="38" t="s">
        <v>33</v>
      </c>
      <c r="E2" s="37" t="s">
        <v>34</v>
      </c>
    </row>
    <row r="3" spans="2:5" x14ac:dyDescent="0.25">
      <c r="B3" s="187" t="s">
        <v>35</v>
      </c>
      <c r="C3" s="188"/>
      <c r="D3" s="39" t="s">
        <v>36</v>
      </c>
      <c r="E3" s="41">
        <v>3.7999999999999999E-2</v>
      </c>
    </row>
    <row r="4" spans="2:5" x14ac:dyDescent="0.25">
      <c r="B4" s="189" t="s">
        <v>37</v>
      </c>
      <c r="C4" s="190"/>
      <c r="D4" s="40" t="s">
        <v>46</v>
      </c>
      <c r="E4" s="42">
        <v>8.0000000000000002E-3</v>
      </c>
    </row>
    <row r="5" spans="2:5" x14ac:dyDescent="0.25">
      <c r="B5" s="189" t="s">
        <v>38</v>
      </c>
      <c r="C5" s="190"/>
      <c r="D5" s="40" t="s">
        <v>47</v>
      </c>
      <c r="E5" s="42">
        <v>1.2699999999999999E-2</v>
      </c>
    </row>
    <row r="6" spans="2:5" x14ac:dyDescent="0.25">
      <c r="B6" s="189" t="s">
        <v>39</v>
      </c>
      <c r="C6" s="190"/>
      <c r="D6" s="40" t="s">
        <v>48</v>
      </c>
      <c r="E6" s="42">
        <v>1.23E-2</v>
      </c>
    </row>
    <row r="7" spans="2:5" x14ac:dyDescent="0.25">
      <c r="B7" s="189" t="s">
        <v>40</v>
      </c>
      <c r="C7" s="190"/>
      <c r="D7" s="40" t="s">
        <v>49</v>
      </c>
      <c r="E7" s="42">
        <v>6.4000000000000001E-2</v>
      </c>
    </row>
    <row r="8" spans="2:5" x14ac:dyDescent="0.25">
      <c r="B8" s="181" t="s">
        <v>45</v>
      </c>
      <c r="C8" s="36" t="s">
        <v>41</v>
      </c>
      <c r="D8" s="183" t="s">
        <v>50</v>
      </c>
      <c r="E8" s="42">
        <v>6.4999999999999997E-3</v>
      </c>
    </row>
    <row r="9" spans="2:5" x14ac:dyDescent="0.25">
      <c r="B9" s="182"/>
      <c r="C9" s="36" t="s">
        <v>42</v>
      </c>
      <c r="D9" s="184"/>
      <c r="E9" s="42">
        <v>0.03</v>
      </c>
    </row>
    <row r="10" spans="2:5" x14ac:dyDescent="0.25">
      <c r="B10" s="182"/>
      <c r="C10" s="36" t="s">
        <v>43</v>
      </c>
      <c r="D10" s="184"/>
      <c r="E10" s="42">
        <v>0.05</v>
      </c>
    </row>
    <row r="11" spans="2:5" ht="15.75" thickBot="1" x14ac:dyDescent="0.3">
      <c r="B11" s="182"/>
      <c r="C11" s="30" t="s">
        <v>44</v>
      </c>
      <c r="D11" s="185"/>
      <c r="E11" s="43">
        <v>0</v>
      </c>
    </row>
    <row r="12" spans="2:5" ht="15.75" thickBot="1" x14ac:dyDescent="0.3">
      <c r="B12" s="178" t="s">
        <v>51</v>
      </c>
      <c r="C12" s="179"/>
      <c r="D12" s="180"/>
      <c r="E12" s="44">
        <f>(((1+(E3+E5+E4))*(1+E6)*(1+E7)/(1-(E8+E9+E10+E11))-1))</f>
        <v>0.24828923770114963</v>
      </c>
    </row>
    <row r="13" spans="2:5" ht="54.75" customHeight="1" x14ac:dyDescent="0.25">
      <c r="B13" s="186"/>
      <c r="C13" s="186"/>
      <c r="D13" s="186"/>
      <c r="E13" s="186"/>
    </row>
  </sheetData>
  <mergeCells count="10">
    <mergeCell ref="B12:D12"/>
    <mergeCell ref="B8:B11"/>
    <mergeCell ref="D8:D11"/>
    <mergeCell ref="B13:E13"/>
    <mergeCell ref="B2:C2"/>
    <mergeCell ref="B3:C3"/>
    <mergeCell ref="B4:C4"/>
    <mergeCell ref="B5:C5"/>
    <mergeCell ref="B6:C6"/>
    <mergeCell ref="B7:C7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</vt:i4>
      </vt:variant>
    </vt:vector>
  </HeadingPairs>
  <TitlesOfParts>
    <vt:vector size="6" baseType="lpstr">
      <vt:lpstr>BM-03 25</vt:lpstr>
      <vt:lpstr>BM-02 25</vt:lpstr>
      <vt:lpstr>orçamento lateral</vt:lpstr>
      <vt:lpstr>cronograma lateral</vt:lpstr>
      <vt:lpstr>BDI</vt:lpstr>
      <vt:lpstr>'cronograma lateral'!Area_de_impressao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7</dc:creator>
  <cp:lastModifiedBy>User</cp:lastModifiedBy>
  <cp:lastPrinted>2024-06-12T17:21:26Z</cp:lastPrinted>
  <dcterms:created xsi:type="dcterms:W3CDTF">2018-04-19T13:26:31Z</dcterms:created>
  <dcterms:modified xsi:type="dcterms:W3CDTF">2026-04-22T13:36:49Z</dcterms:modified>
</cp:coreProperties>
</file>